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dcommon\CDUSERS\TKM\NOFA\NOFA FY2022\Competition Docs\"/>
    </mc:Choice>
  </mc:AlternateContent>
  <bookViews>
    <workbookView xWindow="0" yWindow="0" windowWidth="19200" windowHeight="10860"/>
  </bookViews>
  <sheets>
    <sheet name="FY2022 CoC Competition" sheetId="2" r:id="rId1"/>
    <sheet name="Cost Effectiveness" sheetId="3" r:id="rId2"/>
    <sheet name="Race Data - Info Only" sheetId="4" r:id="rId3"/>
    <sheet name="Core Attendance" sheetId="5" r:id="rId4"/>
  </sheets>
  <calcPr calcId="162913"/>
</workbook>
</file>

<file path=xl/calcChain.xml><?xml version="1.0" encoding="utf-8"?>
<calcChain xmlns="http://schemas.openxmlformats.org/spreadsheetml/2006/main">
  <c r="D23" i="5" l="1"/>
  <c r="D22" i="5"/>
  <c r="D21" i="5"/>
  <c r="AC14" i="2"/>
  <c r="AD14" i="2" s="1"/>
  <c r="Q14" i="2"/>
  <c r="O14" i="2"/>
  <c r="L14" i="2"/>
  <c r="AC13" i="2"/>
  <c r="AD13" i="2" s="1"/>
  <c r="Q13" i="2"/>
  <c r="O13" i="2"/>
  <c r="L13" i="2"/>
  <c r="AD12" i="2"/>
  <c r="AC12" i="2"/>
  <c r="Q12" i="2"/>
  <c r="O12" i="2"/>
  <c r="L12" i="2"/>
  <c r="AD10" i="2"/>
  <c r="AC10" i="2"/>
  <c r="Q10" i="2"/>
  <c r="O10" i="2"/>
  <c r="L10" i="2"/>
  <c r="AC9" i="2"/>
  <c r="AD9" i="2" s="1"/>
  <c r="Q9" i="2"/>
  <c r="O9" i="2"/>
  <c r="L9" i="2"/>
  <c r="AC8" i="2"/>
  <c r="AD8" i="2" s="1"/>
  <c r="Q8" i="2"/>
  <c r="O8" i="2"/>
  <c r="L8" i="2"/>
  <c r="AC7" i="2"/>
  <c r="AD7" i="2" s="1"/>
  <c r="Q7" i="2"/>
  <c r="O7" i="2"/>
  <c r="L7" i="2"/>
  <c r="AC6" i="2"/>
  <c r="AD6" i="2" s="1"/>
  <c r="Q6" i="2"/>
  <c r="O6" i="2"/>
  <c r="L6" i="2"/>
  <c r="AC5" i="2"/>
  <c r="AD5" i="2" s="1"/>
  <c r="Q5" i="2"/>
  <c r="O5" i="2"/>
  <c r="L5" i="2"/>
</calcChain>
</file>

<file path=xl/sharedStrings.xml><?xml version="1.0" encoding="utf-8"?>
<sst xmlns="http://schemas.openxmlformats.org/spreadsheetml/2006/main" count="419" uniqueCount="203">
  <si>
    <t>Agency</t>
  </si>
  <si>
    <t>Program</t>
  </si>
  <si>
    <t>Yes</t>
  </si>
  <si>
    <t>Dane County</t>
  </si>
  <si>
    <t>Rental Assistance</t>
  </si>
  <si>
    <t>Lutheran Social Services</t>
  </si>
  <si>
    <t>LSS Housing First</t>
  </si>
  <si>
    <t>Tellurian</t>
  </si>
  <si>
    <t>Porchlight</t>
  </si>
  <si>
    <t>The Salvation Army</t>
  </si>
  <si>
    <t>Community Action Coalition</t>
  </si>
  <si>
    <t>NA</t>
  </si>
  <si>
    <t>Approved by HSC Board on July 22, 2021</t>
  </si>
  <si>
    <t>CAPACITY</t>
  </si>
  <si>
    <t>POPULATION CHARACTERISTICS</t>
  </si>
  <si>
    <t>OUTCOMES</t>
  </si>
  <si>
    <t>FY21 SCORE</t>
  </si>
  <si>
    <t>Data Source</t>
  </si>
  <si>
    <t>Data period is October 1, 2020-September 30, 2021</t>
  </si>
  <si>
    <t>EHH Quarterly Report for Data Quality</t>
  </si>
  <si>
    <t>Column D/Column S from this chart</t>
  </si>
  <si>
    <t>Average of quarterly PIT count using APR Q8b</t>
  </si>
  <si>
    <t>APR Q5a</t>
  </si>
  <si>
    <t>SPM 4.3 and 4.6</t>
  </si>
  <si>
    <t>APR Q18, lines 16 plus 17 column C</t>
  </si>
  <si>
    <t>SPM 7b.1 for RRH and 7b.2 for PSH</t>
  </si>
  <si>
    <t>APR Q22c</t>
  </si>
  <si>
    <t>SPM 2a column B</t>
  </si>
  <si>
    <t>SPM 2a column N</t>
  </si>
  <si>
    <t>SPM 2a column O</t>
  </si>
  <si>
    <t>Total $ Award; from last submitted APR</t>
  </si>
  <si>
    <t>Total $ UNspent</t>
  </si>
  <si>
    <t>Total % Spent</t>
  </si>
  <si>
    <t>SCORE</t>
  </si>
  <si>
    <t>Data Quality</t>
  </si>
  <si>
    <r>
      <rPr>
        <b/>
        <sz val="7"/>
        <rFont val="Arial"/>
      </rPr>
      <t xml:space="preserve">Cost per exit to (or retention of) Permanent Housing: Project Budget = CoC Program Funds </t>
    </r>
    <r>
      <rPr>
        <b/>
        <i/>
        <sz val="7"/>
        <rFont val="Arial"/>
      </rPr>
      <t>from last APR.</t>
    </r>
    <r>
      <rPr>
        <b/>
        <sz val="7"/>
        <rFont val="Arial"/>
      </rPr>
      <t> Formula is: Project Budget/(exits to permanent housing + retention of permanent housing)</t>
    </r>
  </si>
  <si>
    <t>Scattered site or Project Based - Info Only</t>
  </si>
  <si>
    <t xml:space="preserve">Average Daily Units Utilization Rate </t>
  </si>
  <si>
    <t>Total # Adults Served During Year</t>
  </si>
  <si>
    <t>% of adults who gained or increased ANY income from entry to annual assessment or exit</t>
  </si>
  <si>
    <t>% of adults with unearned income, including SSI/SSDI Income Info Only</t>
  </si>
  <si>
    <t>% of people stayed in permanent housing or exited to permanent housing; For RRH only looking at those who exited to permanent housing not those who stayed</t>
  </si>
  <si>
    <t>Avg length of time enrolled to housed (days) Info Only</t>
  </si>
  <si>
    <t>Total Number of Persons who Exited to Permanent Housing Destination (2 Years Prior)</t>
  </si>
  <si>
    <t>Returns to Homelessness-Permanent Exit Destinations Only</t>
  </si>
  <si>
    <t>% Returns to Homelessness</t>
  </si>
  <si>
    <t>Last Year's %</t>
  </si>
  <si>
    <t>Percent Change from Previous Year</t>
  </si>
  <si>
    <t>#of Core Committee meetings agency represented at in last 12 months</t>
  </si>
  <si>
    <t>Total Points (150 Total Points Available)</t>
  </si>
  <si>
    <t>65% of Total Score (amount will be added to project app score)</t>
  </si>
  <si>
    <t>Did the project score above 60%?</t>
  </si>
  <si>
    <t>Notes</t>
  </si>
  <si>
    <t>PERMANENT SUPPORTIVE HOUSING</t>
  </si>
  <si>
    <t>Housing First Leasing Project</t>
  </si>
  <si>
    <t>Scattered Site</t>
  </si>
  <si>
    <t>1</t>
  </si>
  <si>
    <t>0</t>
  </si>
  <si>
    <t>HOSTS: Housing Opportunites &amp; Supportive Team-Focused Services</t>
  </si>
  <si>
    <t>Project Based</t>
  </si>
  <si>
    <t xml:space="preserve">Tellurian </t>
  </si>
  <si>
    <t>Willy Street SRO</t>
  </si>
  <si>
    <t>Permanent Housing Consolidation</t>
  </si>
  <si>
    <t>2</t>
  </si>
  <si>
    <t>Dane County (Housing Initatives)</t>
  </si>
  <si>
    <t>6</t>
  </si>
  <si>
    <t>Housing Initiatives</t>
  </si>
  <si>
    <t>Permanent Housing for Chronically Homeless</t>
  </si>
  <si>
    <t>RAPID REHOUSING</t>
  </si>
  <si>
    <t>Dane County Rapid Rehousing Program</t>
  </si>
  <si>
    <t>No</t>
  </si>
  <si>
    <t>RISE: Rehousing into Supportive Environments</t>
  </si>
  <si>
    <t>44</t>
  </si>
  <si>
    <t>Score Guide</t>
  </si>
  <si>
    <t>TOTAL % SPENT</t>
  </si>
  <si>
    <t>DATA QUALITY</t>
  </si>
  <si>
    <t>COST EFFECTIVENESS*</t>
  </si>
  <si>
    <t>UTILIZATION RATE</t>
  </si>
  <si>
    <t>TOTAL INCOME MEASURE</t>
  </si>
  <si>
    <t>SUCCESSFUL EXITS</t>
  </si>
  <si>
    <t>RETURNS TO HOMELESSNESS</t>
  </si>
  <si>
    <t>CORE COMMITTEE ATTENDANCE</t>
  </si>
  <si>
    <t>100% 5 pts.</t>
  </si>
  <si>
    <t xml:space="preserve"> ≥ 98% 10 pts (≤ 2%)</t>
  </si>
  <si>
    <t>Most Cost Effective: 15 pts</t>
  </si>
  <si>
    <t>95-100% 20 pts</t>
  </si>
  <si>
    <t>PSH Projects</t>
  </si>
  <si>
    <t>&gt;90% 30 pts</t>
  </si>
  <si>
    <t>0-5% 30 pts</t>
  </si>
  <si>
    <t>OR</t>
  </si>
  <si>
    <t>Attends 90-100% of meetings 10 pts</t>
  </si>
  <si>
    <t>&lt; $10,000 0 pts.</t>
  </si>
  <si>
    <t>&lt;98% -10 pts (&gt;2%)</t>
  </si>
  <si>
    <t>2nd Most Cost Effective: 10 pts</t>
  </si>
  <si>
    <t>90-94% 16 pts</t>
  </si>
  <si>
    <t>50-100% 30 pts</t>
  </si>
  <si>
    <t>80-89% 25 pts</t>
  </si>
  <si>
    <t>6-15% 25 pts</t>
  </si>
  <si>
    <t>Reduction of 20% from the previous year 30 pts</t>
  </si>
  <si>
    <t>Attendst 50-89% of meetings 5 pts</t>
  </si>
  <si>
    <t>&gt;$10,000 -5 pts.</t>
  </si>
  <si>
    <t>3rd Most Cost Effective: 5 pts</t>
  </si>
  <si>
    <t>85-89% 12 pts</t>
  </si>
  <si>
    <t>35-49% 20 pts</t>
  </si>
  <si>
    <t>70-79% 20 pts</t>
  </si>
  <si>
    <t>16-30%  20 pts</t>
  </si>
  <si>
    <t>Attends 30-49% of meetings 0 pts</t>
  </si>
  <si>
    <t xml:space="preserve">Least Cost Effective: 0 pts. </t>
  </si>
  <si>
    <t>80-84% 8 pts</t>
  </si>
  <si>
    <t>20-34% 10 pt</t>
  </si>
  <si>
    <t>60-69% 15 pts</t>
  </si>
  <si>
    <t>31-40% 15 pts</t>
  </si>
  <si>
    <t>Attends 0-29% of meetings -10 pts</t>
  </si>
  <si>
    <t>75-79% 4 pt</t>
  </si>
  <si>
    <t>50-59% 10 pt</t>
  </si>
  <si>
    <t>41-50% 10 pts</t>
  </si>
  <si>
    <t>70-74% 0 pts</t>
  </si>
  <si>
    <t>RRH Projects</t>
  </si>
  <si>
    <t>&lt; 49% 0pts</t>
  </si>
  <si>
    <t>&gt;51% 0pts</t>
  </si>
  <si>
    <t>*To be scored by CoC Coordinator.  A quarter of the programs will fall into each category, compared to program type only.</t>
  </si>
  <si>
    <t>75-100% 30 pts</t>
  </si>
  <si>
    <t>Successful exit means the household exited to permanent housing.</t>
  </si>
  <si>
    <t>45-74% 20 pts</t>
  </si>
  <si>
    <t>30-44% 10 pt</t>
  </si>
  <si>
    <t xml:space="preserve">APR Q23  + APR Q5a (stayers) </t>
  </si>
  <si>
    <t>CoC Award</t>
  </si>
  <si>
    <t>Exits to PH + Rentention of PH</t>
  </si>
  <si>
    <t>Cost Effectiveness</t>
  </si>
  <si>
    <t>Score</t>
  </si>
  <si>
    <t>Permanant Housing for Chronically Homeless</t>
  </si>
  <si>
    <t>Most Cost Effective: 15 pts.</t>
  </si>
  <si>
    <t>2nd Most Cost Effective: 10 pts.</t>
  </si>
  <si>
    <t>3rd Most Cost Effective: 5 pt.</t>
  </si>
  <si>
    <t>Least Cost Effective: 0 pts.</t>
  </si>
  <si>
    <t>*To be scored by CoC Coordinator.  A quarter of the programs will fall into each category.</t>
  </si>
  <si>
    <t xml:space="preserve">This information will be entered by the CoC Coordinator using the APR. </t>
  </si>
  <si>
    <t>In last operating year, % of participants who identified as.......</t>
  </si>
  <si>
    <t>White</t>
  </si>
  <si>
    <t>Black or African-American</t>
  </si>
  <si>
    <t>Asian</t>
  </si>
  <si>
    <t>American Indian or Alaskan Native</t>
  </si>
  <si>
    <t>Native Hawaiian or Other Pacific Islander</t>
  </si>
  <si>
    <t>Multiple Races</t>
  </si>
  <si>
    <t>Client Doesn't Know</t>
  </si>
  <si>
    <t>Client Refused</t>
  </si>
  <si>
    <t>Total</t>
  </si>
  <si>
    <t>Number</t>
  </si>
  <si>
    <t>Percent</t>
  </si>
  <si>
    <t>Permenant Housing for Chronically Homeless</t>
  </si>
  <si>
    <t>Adults Served in Permanent Supportive Housing</t>
  </si>
  <si>
    <t>Adults Served in Rapid Rehousing</t>
  </si>
  <si>
    <t>Adults with Children served in Rapid Rehousing</t>
  </si>
  <si>
    <t>All households served in any project type</t>
  </si>
  <si>
    <t>Core Committee</t>
  </si>
  <si>
    <t>Enter attendee's name and agency in columns A-C, then put an "x" under the corresponding meeting date for each meeting they attended.</t>
  </si>
  <si>
    <t>Last Name</t>
  </si>
  <si>
    <t>First Name</t>
  </si>
  <si>
    <t>Date</t>
  </si>
  <si>
    <t>Ballweg</t>
  </si>
  <si>
    <t>Ashley</t>
  </si>
  <si>
    <t>x</t>
  </si>
  <si>
    <t>Cervantes</t>
  </si>
  <si>
    <t>Joanna</t>
  </si>
  <si>
    <t>Dux</t>
  </si>
  <si>
    <t>Kristina</t>
  </si>
  <si>
    <t>Jacobson</t>
  </si>
  <si>
    <t>Jenna</t>
  </si>
  <si>
    <t>Prescott</t>
  </si>
  <si>
    <t>Johneisha</t>
  </si>
  <si>
    <t>Wuthrich</t>
  </si>
  <si>
    <t>Gage</t>
  </si>
  <si>
    <t>Loreen</t>
  </si>
  <si>
    <t>Kollenbroich</t>
  </si>
  <si>
    <t>Erin</t>
  </si>
  <si>
    <t>Reategui</t>
  </si>
  <si>
    <t>Krisha</t>
  </si>
  <si>
    <t>Williams</t>
  </si>
  <si>
    <t>Maryam</t>
  </si>
  <si>
    <t>Hill</t>
  </si>
  <si>
    <t>Jasmine</t>
  </si>
  <si>
    <t>Johnson</t>
  </si>
  <si>
    <t>Lorena</t>
  </si>
  <si>
    <t>Moran</t>
  </si>
  <si>
    <t>Derek</t>
  </si>
  <si>
    <t>Sutter</t>
  </si>
  <si>
    <t>Kim</t>
  </si>
  <si>
    <t>Spears</t>
  </si>
  <si>
    <t>Courtney</t>
  </si>
  <si>
    <t>Barica</t>
  </si>
  <si>
    <t>Tara</t>
  </si>
  <si>
    <t>Conrad</t>
  </si>
  <si>
    <t>Kirsten</t>
  </si>
  <si>
    <t>Yanta</t>
  </si>
  <si>
    <t>Casey</t>
  </si>
  <si>
    <t>Van Abel</t>
  </si>
  <si>
    <t>Nicole</t>
  </si>
  <si>
    <t>Schmidt</t>
  </si>
  <si>
    <t>Jeremy</t>
  </si>
  <si>
    <t>Mietchen</t>
  </si>
  <si>
    <t>Meghan</t>
  </si>
  <si>
    <t>Hunt</t>
  </si>
  <si>
    <t>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</si>
</sst>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6" formatCode="&quot;$&quot;#,##0.00"/>
    <numFmt numFmtId="167" formatCode="m/d"/>
    <numFmt numFmtId="168" formatCode="mm/dd/yy"/>
  </numFmts>
  <fonts count="22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674EA7"/>
      <name val="Arial"/>
    </font>
    <font>
      <b/>
      <sz val="9"/>
      <color rgb="FF674EA7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7"/>
      <name val="Arial"/>
    </font>
    <font>
      <sz val="10"/>
      <color rgb="FF00000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color rgb="FFFF0000"/>
      <name val="Arial"/>
    </font>
    <font>
      <b/>
      <sz val="14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b/>
      <i/>
      <sz val="7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E06666"/>
        <bgColor rgb="FFE06666"/>
      </patternFill>
    </fill>
    <fill>
      <patternFill patternType="solid">
        <fgColor rgb="FFD5A6BD"/>
        <bgColor rgb="FFD5A6BD"/>
      </patternFill>
    </fill>
    <fill>
      <patternFill patternType="solid">
        <fgColor rgb="FFFCE5CD"/>
        <bgColor rgb="FFFCE5CD"/>
      </patternFill>
    </fill>
    <fill>
      <patternFill patternType="solid">
        <fgColor rgb="FFE9E5F3"/>
        <bgColor rgb="FFE9E5F3"/>
      </patternFill>
    </fill>
    <fill>
      <patternFill patternType="solid">
        <fgColor rgb="FFE91D63"/>
        <bgColor rgb="FFE91D63"/>
      </patternFill>
    </fill>
    <fill>
      <patternFill patternType="solid">
        <fgColor rgb="FFFDDCE8"/>
        <bgColor rgb="FFFDDCE8"/>
      </patternFill>
    </fill>
    <fill>
      <patternFill patternType="solid">
        <fgColor rgb="FFF7CB4D"/>
        <bgColor rgb="FFF7CB4D"/>
      </patternFill>
    </fill>
    <fill>
      <patternFill patternType="solid">
        <fgColor rgb="FFF9CB9C"/>
        <bgColor rgb="FFF9CB9C"/>
      </patternFill>
    </fill>
    <fill>
      <patternFill patternType="solid">
        <fgColor rgb="FF9FC5E8"/>
        <bgColor rgb="FF9FC5E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/>
    <xf numFmtId="9" fontId="4" fillId="0" borderId="1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1" fillId="0" borderId="1" xfId="0" applyFont="1" applyBorder="1"/>
    <xf numFmtId="0" fontId="6" fillId="0" borderId="1" xfId="0" applyFont="1" applyBorder="1" applyAlignment="1"/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/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8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3" borderId="1" xfId="0" applyFont="1" applyFill="1" applyBorder="1" applyAlignme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2" fillId="0" borderId="1" xfId="0" applyFont="1" applyBorder="1" applyAlignment="1">
      <alignment wrapText="1"/>
    </xf>
    <xf numFmtId="0" fontId="9" fillId="3" borderId="1" xfId="0" applyFont="1" applyFill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0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0" fontId="9" fillId="2" borderId="1" xfId="0" applyFont="1" applyFill="1" applyBorder="1" applyAlignment="1"/>
    <xf numFmtId="164" fontId="1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9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0" fontId="13" fillId="6" borderId="1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/>
    <xf numFmtId="0" fontId="1" fillId="8" borderId="1" xfId="0" applyFont="1" applyFill="1" applyBorder="1" applyAlignment="1">
      <alignment horizontal="right"/>
    </xf>
    <xf numFmtId="10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10" borderId="1" xfId="0" applyFont="1" applyFill="1" applyBorder="1" applyAlignment="1">
      <alignment horizontal="right"/>
    </xf>
    <xf numFmtId="10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10" fontId="1" fillId="8" borderId="1" xfId="0" applyNumberFormat="1" applyFont="1" applyFill="1" applyBorder="1" applyAlignment="1">
      <alignment horizontal="right"/>
    </xf>
    <xf numFmtId="10" fontId="1" fillId="11" borderId="1" xfId="0" applyNumberFormat="1" applyFont="1" applyFill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49" fontId="1" fillId="12" borderId="1" xfId="0" applyNumberFormat="1" applyFont="1" applyFill="1" applyBorder="1" applyAlignment="1">
      <alignment horizontal="right"/>
    </xf>
    <xf numFmtId="10" fontId="1" fillId="12" borderId="1" xfId="0" applyNumberFormat="1" applyFont="1" applyFill="1" applyBorder="1" applyAlignment="1">
      <alignment horizontal="right"/>
    </xf>
    <xf numFmtId="9" fontId="1" fillId="12" borderId="1" xfId="0" applyNumberFormat="1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167" fontId="1" fillId="13" borderId="1" xfId="0" applyNumberFormat="1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4" fontId="1" fillId="14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9" fontId="1" fillId="5" borderId="1" xfId="0" applyNumberFormat="1" applyFont="1" applyFill="1" applyBorder="1" applyAlignment="1">
      <alignment horizontal="right"/>
    </xf>
    <xf numFmtId="9" fontId="2" fillId="12" borderId="1" xfId="0" applyNumberFormat="1" applyFont="1" applyFill="1" applyBorder="1" applyAlignment="1">
      <alignment horizontal="right"/>
    </xf>
    <xf numFmtId="0" fontId="13" fillId="0" borderId="0" xfId="0" applyFont="1"/>
    <xf numFmtId="164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166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/>
    <xf numFmtId="164" fontId="1" fillId="5" borderId="1" xfId="0" applyNumberFormat="1" applyFont="1" applyFill="1" applyBorder="1" applyAlignment="1"/>
    <xf numFmtId="9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0" fontId="10" fillId="0" borderId="0" xfId="0" applyFont="1" applyAlignment="1"/>
    <xf numFmtId="0" fontId="10" fillId="0" borderId="0" xfId="0" applyFont="1"/>
    <xf numFmtId="0" fontId="9" fillId="0" borderId="0" xfId="0" applyFont="1" applyAlignment="1"/>
    <xf numFmtId="0" fontId="10" fillId="15" borderId="0" xfId="0" applyFont="1" applyFill="1" applyAlignment="1"/>
    <xf numFmtId="0" fontId="14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" fillId="0" borderId="0" xfId="0" applyFont="1" applyAlignment="1">
      <alignment wrapText="1"/>
    </xf>
    <xf numFmtId="0" fontId="16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9" fillId="16" borderId="1" xfId="0" applyFont="1" applyFill="1" applyBorder="1" applyAlignment="1"/>
    <xf numFmtId="0" fontId="10" fillId="16" borderId="1" xfId="0" applyFont="1" applyFill="1" applyBorder="1" applyAlignment="1"/>
    <xf numFmtId="0" fontId="10" fillId="16" borderId="0" xfId="0" applyFont="1" applyFill="1"/>
    <xf numFmtId="0" fontId="10" fillId="16" borderId="0" xfId="0" applyFont="1" applyFill="1" applyAlignment="1"/>
    <xf numFmtId="164" fontId="1" fillId="2" borderId="1" xfId="0" applyNumberFormat="1" applyFont="1" applyFill="1" applyBorder="1" applyAlignment="1"/>
    <xf numFmtId="166" fontId="1" fillId="2" borderId="0" xfId="0" applyNumberFormat="1" applyFont="1" applyFill="1" applyAlignment="1"/>
    <xf numFmtId="164" fontId="1" fillId="0" borderId="1" xfId="0" applyNumberFormat="1" applyFont="1" applyBorder="1" applyAlignment="1">
      <alignment horizontal="right"/>
    </xf>
    <xf numFmtId="166" fontId="1" fillId="0" borderId="0" xfId="0" applyNumberFormat="1" applyFont="1" applyAlignment="1"/>
    <xf numFmtId="164" fontId="3" fillId="0" borderId="1" xfId="0" applyNumberFormat="1" applyFont="1" applyBorder="1" applyAlignment="1"/>
    <xf numFmtId="166" fontId="1" fillId="0" borderId="0" xfId="0" applyNumberFormat="1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166" fontId="1" fillId="0" borderId="1" xfId="0" applyNumberFormat="1" applyFont="1" applyBorder="1" applyAlignment="1"/>
    <xf numFmtId="0" fontId="11" fillId="0" borderId="0" xfId="0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0" fontId="10" fillId="6" borderId="1" xfId="0" applyFont="1" applyFill="1" applyBorder="1"/>
    <xf numFmtId="0" fontId="10" fillId="10" borderId="1" xfId="0" applyFont="1" applyFill="1" applyBorder="1"/>
    <xf numFmtId="0" fontId="10" fillId="6" borderId="1" xfId="0" applyFont="1" applyFill="1" applyBorder="1" applyAlignment="1"/>
    <xf numFmtId="0" fontId="10" fillId="6" borderId="1" xfId="0" applyFont="1" applyFill="1" applyBorder="1" applyAlignment="1">
      <alignment wrapText="1"/>
    </xf>
    <xf numFmtId="0" fontId="1" fillId="4" borderId="1" xfId="0" applyFont="1" applyFill="1" applyBorder="1"/>
    <xf numFmtId="9" fontId="1" fillId="4" borderId="1" xfId="0" applyNumberFormat="1" applyFont="1" applyFill="1" applyBorder="1" applyAlignment="1"/>
    <xf numFmtId="0" fontId="1" fillId="4" borderId="1" xfId="0" applyFont="1" applyFill="1" applyBorder="1" applyAlignment="1"/>
    <xf numFmtId="0" fontId="9" fillId="17" borderId="1" xfId="0" applyFont="1" applyFill="1" applyBorder="1" applyAlignment="1"/>
    <xf numFmtId="0" fontId="1" fillId="17" borderId="1" xfId="0" applyFont="1" applyFill="1" applyBorder="1" applyAlignment="1"/>
    <xf numFmtId="9" fontId="1" fillId="17" borderId="1" xfId="0" applyNumberFormat="1" applyFont="1" applyFill="1" applyBorder="1" applyAlignment="1"/>
    <xf numFmtId="0" fontId="1" fillId="17" borderId="1" xfId="0" applyFont="1" applyFill="1" applyBorder="1"/>
    <xf numFmtId="9" fontId="1" fillId="2" borderId="1" xfId="0" applyNumberFormat="1" applyFont="1" applyFill="1" applyBorder="1" applyAlignment="1"/>
    <xf numFmtId="0" fontId="1" fillId="18" borderId="1" xfId="0" applyFont="1" applyFill="1" applyBorder="1"/>
    <xf numFmtId="9" fontId="1" fillId="18" borderId="1" xfId="0" applyNumberFormat="1" applyFont="1" applyFill="1" applyBorder="1" applyAlignment="1"/>
    <xf numFmtId="0" fontId="1" fillId="18" borderId="1" xfId="0" applyFont="1" applyFill="1" applyBorder="1" applyAlignment="1"/>
    <xf numFmtId="0" fontId="9" fillId="19" borderId="1" xfId="0" applyFont="1" applyFill="1" applyBorder="1" applyAlignment="1"/>
    <xf numFmtId="0" fontId="1" fillId="19" borderId="1" xfId="0" applyFont="1" applyFill="1" applyBorder="1" applyAlignment="1"/>
    <xf numFmtId="9" fontId="1" fillId="19" borderId="1" xfId="0" applyNumberFormat="1" applyFont="1" applyFill="1" applyBorder="1" applyAlignment="1"/>
    <xf numFmtId="0" fontId="1" fillId="19" borderId="1" xfId="0" applyFont="1" applyFill="1" applyBorder="1"/>
    <xf numFmtId="0" fontId="10" fillId="2" borderId="1" xfId="0" applyFont="1" applyFill="1" applyBorder="1" applyAlignment="1"/>
    <xf numFmtId="10" fontId="1" fillId="2" borderId="1" xfId="0" applyNumberFormat="1" applyFont="1" applyFill="1" applyBorder="1" applyAlignment="1"/>
    <xf numFmtId="0" fontId="19" fillId="0" borderId="0" xfId="0" applyFont="1" applyAlignment="1">
      <alignment horizontal="left"/>
    </xf>
    <xf numFmtId="0" fontId="20" fillId="20" borderId="1" xfId="0" applyFont="1" applyFill="1" applyBorder="1" applyAlignment="1">
      <alignment horizontal="left"/>
    </xf>
    <xf numFmtId="0" fontId="20" fillId="20" borderId="1" xfId="0" applyFont="1" applyFill="1" applyBorder="1" applyAlignment="1">
      <alignment horizontal="center"/>
    </xf>
    <xf numFmtId="168" fontId="20" fillId="20" borderId="1" xfId="0" applyNumberFormat="1" applyFont="1" applyFill="1" applyBorder="1" applyAlignment="1">
      <alignment horizontal="center"/>
    </xf>
    <xf numFmtId="0" fontId="20" fillId="20" borderId="0" xfId="0" applyFont="1" applyFill="1" applyAlignment="1">
      <alignment horizontal="center"/>
    </xf>
    <xf numFmtId="0" fontId="19" fillId="21" borderId="1" xfId="0" applyFont="1" applyFill="1" applyBorder="1" applyAlignment="1">
      <alignment horizontal="left"/>
    </xf>
    <xf numFmtId="0" fontId="19" fillId="21" borderId="1" xfId="0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0" fontId="19" fillId="21" borderId="0" xfId="0" applyFont="1" applyFill="1" applyAlignment="1">
      <alignment horizontal="center"/>
    </xf>
    <xf numFmtId="0" fontId="19" fillId="13" borderId="1" xfId="0" applyFont="1" applyFill="1" applyBorder="1" applyAlignment="1">
      <alignment horizontal="left"/>
    </xf>
    <xf numFmtId="0" fontId="19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19" fillId="12" borderId="1" xfId="0" applyFont="1" applyFill="1" applyBorder="1" applyAlignment="1">
      <alignment horizontal="left"/>
    </xf>
    <xf numFmtId="0" fontId="19" fillId="12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19" fillId="22" borderId="1" xfId="0" applyFont="1" applyFill="1" applyBorder="1" applyAlignment="1">
      <alignment horizontal="left"/>
    </xf>
    <xf numFmtId="0" fontId="19" fillId="22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9" fillId="22" borderId="0" xfId="0" applyFont="1" applyFill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15" borderId="1" xfId="0" applyFont="1" applyFill="1" applyBorder="1" applyAlignment="1">
      <alignment horizontal="left"/>
    </xf>
    <xf numFmtId="0" fontId="19" fillId="15" borderId="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5" borderId="0" xfId="0" applyFont="1" applyFill="1" applyAlignment="1">
      <alignment horizontal="center"/>
    </xf>
    <xf numFmtId="0" fontId="16" fillId="21" borderId="1" xfId="0" applyFont="1" applyFill="1" applyBorder="1" applyAlignment="1"/>
    <xf numFmtId="0" fontId="16" fillId="21" borderId="1" xfId="0" applyFont="1" applyFill="1" applyBorder="1" applyAlignment="1">
      <alignment horizontal="center"/>
    </xf>
    <xf numFmtId="0" fontId="16" fillId="21" borderId="1" xfId="0" applyFont="1" applyFill="1" applyBorder="1" applyAlignment="1">
      <alignment horizontal="center"/>
    </xf>
    <xf numFmtId="0" fontId="16" fillId="21" borderId="1" xfId="0" applyFont="1" applyFill="1" applyBorder="1" applyAlignment="1"/>
    <xf numFmtId="0" fontId="16" fillId="21" borderId="1" xfId="0" applyFont="1" applyFill="1" applyBorder="1" applyAlignment="1"/>
    <xf numFmtId="0" fontId="1" fillId="21" borderId="1" xfId="0" applyFont="1" applyFill="1" applyBorder="1"/>
    <xf numFmtId="0" fontId="1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2" xfId="0" applyFont="1" applyFill="1" applyBorder="1" applyAlignment="1"/>
    <xf numFmtId="0" fontId="1" fillId="0" borderId="3" xfId="0" applyFont="1" applyBorder="1"/>
    <xf numFmtId="0" fontId="9" fillId="4" borderId="2" xfId="0" applyFont="1" applyFill="1" applyBorder="1" applyAlignment="1"/>
    <xf numFmtId="0" fontId="10" fillId="4" borderId="0" xfId="0" applyFont="1" applyFill="1" applyAlignment="1"/>
    <xf numFmtId="0" fontId="10" fillId="6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wrapText="1"/>
    </xf>
    <xf numFmtId="0" fontId="1" fillId="0" borderId="5" xfId="0" applyFont="1" applyBorder="1"/>
    <xf numFmtId="0" fontId="10" fillId="6" borderId="4" xfId="0" applyFont="1" applyFill="1" applyBorder="1" applyAlignment="1"/>
    <xf numFmtId="0" fontId="10" fillId="18" borderId="2" xfId="0" applyFont="1" applyFill="1" applyBorder="1" applyAlignment="1"/>
    <xf numFmtId="0" fontId="1" fillId="18" borderId="3" xfId="0" applyFont="1" applyFill="1" applyBorder="1"/>
    <xf numFmtId="0" fontId="10" fillId="6" borderId="2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200025</xdr:rowOff>
    </xdr:from>
    <xdr:ext cx="6619875" cy="2057400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34</xdr:row>
      <xdr:rowOff>200025</xdr:rowOff>
    </xdr:from>
    <xdr:ext cx="6619875" cy="2381250"/>
    <xdr:pic>
      <xdr:nvPicPr>
        <xdr:cNvPr id="3" name="image4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200025</xdr:rowOff>
    </xdr:from>
    <xdr:ext cx="6686550" cy="2428875"/>
    <xdr:pic>
      <xdr:nvPicPr>
        <xdr:cNvPr id="4" name="image3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200025</xdr:rowOff>
    </xdr:from>
    <xdr:ext cx="6686550" cy="2419350"/>
    <xdr:pic>
      <xdr:nvPicPr>
        <xdr:cNvPr id="5" name="image1.pn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 x14ac:dyDescent="0.2"/>
  <cols>
    <col min="1" max="1" width="27.42578125" customWidth="1"/>
    <col min="2" max="2" width="55.7109375" customWidth="1"/>
    <col min="3" max="3" width="13.42578125" customWidth="1"/>
    <col min="4" max="4" width="15" customWidth="1"/>
    <col min="5" max="5" width="12" customWidth="1"/>
    <col min="6" max="6" width="9.140625" customWidth="1"/>
    <col min="7" max="7" width="13.28515625" customWidth="1"/>
    <col min="8" max="8" width="8" customWidth="1"/>
    <col min="9" max="9" width="13" customWidth="1"/>
    <col min="10" max="10" width="7" customWidth="1"/>
    <col min="13" max="13" width="7.28515625" customWidth="1"/>
    <col min="14" max="14" width="25.28515625" customWidth="1"/>
    <col min="16" max="16" width="7.85546875" customWidth="1"/>
    <col min="17" max="17" width="10.42578125" customWidth="1"/>
    <col min="19" max="20" width="9.42578125" customWidth="1"/>
    <col min="24" max="26" width="8.7109375" customWidth="1"/>
    <col min="27" max="29" width="11.5703125" customWidth="1"/>
    <col min="30" max="30" width="16.28515625" customWidth="1"/>
    <col min="31" max="31" width="12.5703125" customWidth="1"/>
    <col min="32" max="32" width="110" customWidth="1"/>
    <col min="33" max="33" width="33.7109375" customWidth="1"/>
  </cols>
  <sheetData>
    <row r="1" spans="1:39" ht="12.75" x14ac:dyDescent="0.2">
      <c r="A1" s="174" t="s">
        <v>12</v>
      </c>
      <c r="B1" s="175"/>
      <c r="C1" s="3"/>
      <c r="D1" s="3"/>
      <c r="E1" s="4"/>
      <c r="F1" s="3"/>
      <c r="G1" s="5"/>
      <c r="H1" s="3"/>
      <c r="I1" s="3"/>
      <c r="J1" s="6"/>
      <c r="K1" s="6"/>
      <c r="L1" s="6" t="s">
        <v>13</v>
      </c>
      <c r="M1" s="3"/>
      <c r="N1" s="7" t="s">
        <v>14</v>
      </c>
      <c r="O1" s="5" t="s">
        <v>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5" t="s">
        <v>16</v>
      </c>
      <c r="AD1" s="6"/>
      <c r="AE1" s="6"/>
      <c r="AF1" s="6"/>
      <c r="AG1" s="8"/>
    </row>
    <row r="2" spans="1:39" ht="49.5" customHeight="1" x14ac:dyDescent="0.2">
      <c r="A2" s="9" t="s">
        <v>17</v>
      </c>
      <c r="B2" s="10" t="s">
        <v>18</v>
      </c>
      <c r="C2" s="11"/>
      <c r="D2" s="9"/>
      <c r="E2" s="9"/>
      <c r="F2" s="12"/>
      <c r="G2" s="13" t="s">
        <v>19</v>
      </c>
      <c r="H2" s="14"/>
      <c r="I2" s="13" t="s">
        <v>20</v>
      </c>
      <c r="J2" s="15"/>
      <c r="K2" s="16"/>
      <c r="L2" s="13" t="s">
        <v>21</v>
      </c>
      <c r="M2" s="14"/>
      <c r="N2" s="10" t="s">
        <v>22</v>
      </c>
      <c r="O2" s="13" t="s">
        <v>23</v>
      </c>
      <c r="P2" s="14"/>
      <c r="Q2" s="13" t="s">
        <v>24</v>
      </c>
      <c r="R2" s="13" t="s">
        <v>25</v>
      </c>
      <c r="S2" s="15"/>
      <c r="T2" s="13" t="s">
        <v>26</v>
      </c>
      <c r="U2" s="16" t="s">
        <v>27</v>
      </c>
      <c r="V2" s="16" t="s">
        <v>28</v>
      </c>
      <c r="W2" s="16" t="s">
        <v>29</v>
      </c>
      <c r="X2" s="16"/>
      <c r="Y2" s="16"/>
      <c r="Z2" s="14"/>
      <c r="AA2" s="13"/>
      <c r="AB2" s="17"/>
      <c r="AC2" s="13"/>
      <c r="AD2" s="10"/>
      <c r="AE2" s="10"/>
      <c r="AF2" s="10"/>
      <c r="AG2" s="18"/>
      <c r="AH2" s="19"/>
      <c r="AI2" s="19"/>
      <c r="AJ2" s="19"/>
      <c r="AK2" s="19"/>
      <c r="AL2" s="19"/>
      <c r="AM2" s="19"/>
    </row>
    <row r="3" spans="1:39" ht="102.75" customHeight="1" x14ac:dyDescent="0.2">
      <c r="A3" s="20" t="s">
        <v>0</v>
      </c>
      <c r="B3" s="20" t="s">
        <v>1</v>
      </c>
      <c r="C3" s="21" t="s">
        <v>30</v>
      </c>
      <c r="D3" s="22" t="s">
        <v>31</v>
      </c>
      <c r="E3" s="22" t="s">
        <v>32</v>
      </c>
      <c r="F3" s="23" t="s">
        <v>33</v>
      </c>
      <c r="G3" s="24" t="s">
        <v>34</v>
      </c>
      <c r="H3" s="25" t="s">
        <v>33</v>
      </c>
      <c r="I3" s="26" t="s">
        <v>35</v>
      </c>
      <c r="J3" s="27" t="s">
        <v>33</v>
      </c>
      <c r="K3" s="28" t="s">
        <v>36</v>
      </c>
      <c r="L3" s="29" t="s">
        <v>37</v>
      </c>
      <c r="M3" s="25" t="s">
        <v>33</v>
      </c>
      <c r="N3" s="21" t="s">
        <v>38</v>
      </c>
      <c r="O3" s="21" t="s">
        <v>39</v>
      </c>
      <c r="P3" s="25" t="s">
        <v>33</v>
      </c>
      <c r="Q3" s="21" t="s">
        <v>40</v>
      </c>
      <c r="R3" s="21" t="s">
        <v>41</v>
      </c>
      <c r="S3" s="23" t="s">
        <v>33</v>
      </c>
      <c r="T3" s="30" t="s">
        <v>42</v>
      </c>
      <c r="U3" s="28" t="s">
        <v>43</v>
      </c>
      <c r="V3" s="28" t="s">
        <v>44</v>
      </c>
      <c r="W3" s="28" t="s">
        <v>45</v>
      </c>
      <c r="X3" s="28" t="s">
        <v>46</v>
      </c>
      <c r="Y3" s="28" t="s">
        <v>47</v>
      </c>
      <c r="Z3" s="25" t="s">
        <v>33</v>
      </c>
      <c r="AA3" s="21" t="s">
        <v>48</v>
      </c>
      <c r="AB3" s="31" t="s">
        <v>33</v>
      </c>
      <c r="AC3" s="21" t="s">
        <v>49</v>
      </c>
      <c r="AD3" s="21" t="s">
        <v>50</v>
      </c>
      <c r="AE3" s="21" t="s">
        <v>51</v>
      </c>
      <c r="AF3" s="22" t="s">
        <v>52</v>
      </c>
      <c r="AG3" s="8"/>
    </row>
    <row r="4" spans="1:39" ht="12.75" x14ac:dyDescent="0.2">
      <c r="A4" s="176" t="s">
        <v>53</v>
      </c>
      <c r="B4" s="175"/>
      <c r="C4" s="32"/>
      <c r="D4" s="33"/>
      <c r="E4" s="34"/>
      <c r="F4" s="35"/>
      <c r="G4" s="36"/>
      <c r="H4" s="37"/>
      <c r="I4" s="38"/>
      <c r="J4" s="39"/>
      <c r="K4" s="34"/>
      <c r="L4" s="34"/>
      <c r="M4" s="35"/>
      <c r="N4" s="35"/>
      <c r="O4" s="34"/>
      <c r="P4" s="35"/>
      <c r="Q4" s="34"/>
      <c r="R4" s="34"/>
      <c r="S4" s="35"/>
      <c r="T4" s="35"/>
      <c r="U4" s="40"/>
      <c r="V4" s="40"/>
      <c r="W4" s="35"/>
      <c r="X4" s="35"/>
      <c r="Y4" s="35"/>
      <c r="Z4" s="35"/>
      <c r="AA4" s="41"/>
      <c r="AB4" s="41"/>
      <c r="AC4" s="41"/>
      <c r="AD4" s="42"/>
      <c r="AE4" s="43"/>
      <c r="AF4" s="43"/>
      <c r="AG4" s="44"/>
      <c r="AH4" s="45"/>
      <c r="AI4" s="45"/>
      <c r="AJ4" s="45"/>
      <c r="AK4" s="45"/>
      <c r="AL4" s="45"/>
      <c r="AM4" s="45"/>
    </row>
    <row r="5" spans="1:39" ht="12.75" x14ac:dyDescent="0.2">
      <c r="A5" s="22" t="s">
        <v>8</v>
      </c>
      <c r="B5" s="46" t="s">
        <v>54</v>
      </c>
      <c r="C5" s="47">
        <v>138347</v>
      </c>
      <c r="D5" s="48">
        <v>0</v>
      </c>
      <c r="E5" s="49">
        <v>1</v>
      </c>
      <c r="F5" s="50">
        <v>5</v>
      </c>
      <c r="G5" s="51">
        <v>0.87139999999999995</v>
      </c>
      <c r="H5" s="52">
        <v>-10</v>
      </c>
      <c r="I5" s="53">
        <v>10642</v>
      </c>
      <c r="J5" s="54">
        <v>5</v>
      </c>
      <c r="K5" s="55" t="s">
        <v>55</v>
      </c>
      <c r="L5" s="56">
        <f>10.75/12</f>
        <v>0.89583333333333337</v>
      </c>
      <c r="M5" s="57">
        <v>12</v>
      </c>
      <c r="N5" s="58">
        <v>13</v>
      </c>
      <c r="O5" s="59">
        <f>5/9</f>
        <v>0.55555555555555558</v>
      </c>
      <c r="P5" s="60">
        <v>30</v>
      </c>
      <c r="Q5" s="61">
        <f>5/13</f>
        <v>0.38461538461538464</v>
      </c>
      <c r="R5" s="62">
        <v>1</v>
      </c>
      <c r="S5" s="63">
        <v>30</v>
      </c>
      <c r="T5" s="55">
        <v>0</v>
      </c>
      <c r="U5" s="64" t="s">
        <v>56</v>
      </c>
      <c r="V5" s="64" t="s">
        <v>57</v>
      </c>
      <c r="W5" s="65">
        <v>0</v>
      </c>
      <c r="X5" s="65">
        <v>0</v>
      </c>
      <c r="Y5" s="66">
        <v>0</v>
      </c>
      <c r="Z5" s="67">
        <v>30</v>
      </c>
      <c r="AA5" s="68">
        <v>44877</v>
      </c>
      <c r="AB5" s="69">
        <v>10</v>
      </c>
      <c r="AC5" s="58">
        <f t="shared" ref="AC5:AC10" si="0">SUM(F5,H5,J5,M5,P5,S5,Z5,AB5)</f>
        <v>112</v>
      </c>
      <c r="AD5" s="70">
        <f t="shared" ref="AD5:AD10" si="1">AC5*0.65</f>
        <v>72.8</v>
      </c>
      <c r="AE5" s="71" t="s">
        <v>2</v>
      </c>
      <c r="AF5" s="71"/>
      <c r="AG5" s="8"/>
    </row>
    <row r="6" spans="1:39" ht="12.75" x14ac:dyDescent="0.2">
      <c r="A6" s="22" t="s">
        <v>8</v>
      </c>
      <c r="B6" s="46" t="s">
        <v>58</v>
      </c>
      <c r="C6" s="47">
        <v>236344</v>
      </c>
      <c r="D6" s="48">
        <v>37674</v>
      </c>
      <c r="E6" s="72">
        <v>0.84</v>
      </c>
      <c r="F6" s="50">
        <v>-5</v>
      </c>
      <c r="G6" s="51">
        <v>1</v>
      </c>
      <c r="H6" s="52">
        <v>10</v>
      </c>
      <c r="I6" s="53">
        <v>9090</v>
      </c>
      <c r="J6" s="54">
        <v>10</v>
      </c>
      <c r="K6" s="55" t="s">
        <v>59</v>
      </c>
      <c r="L6" s="56">
        <f>26.75/29</f>
        <v>0.92241379310344829</v>
      </c>
      <c r="M6" s="57">
        <v>16</v>
      </c>
      <c r="N6" s="58">
        <v>30</v>
      </c>
      <c r="O6" s="59">
        <f>17/27</f>
        <v>0.62962962962962965</v>
      </c>
      <c r="P6" s="60">
        <v>30</v>
      </c>
      <c r="Q6" s="61">
        <f>19/30</f>
        <v>0.6333333333333333</v>
      </c>
      <c r="R6" s="62">
        <v>1</v>
      </c>
      <c r="S6" s="63">
        <v>30</v>
      </c>
      <c r="T6" s="55">
        <v>4</v>
      </c>
      <c r="U6" s="64" t="s">
        <v>57</v>
      </c>
      <c r="V6" s="64" t="s">
        <v>57</v>
      </c>
      <c r="W6" s="65">
        <v>0</v>
      </c>
      <c r="X6" s="65">
        <v>0</v>
      </c>
      <c r="Y6" s="66">
        <v>0</v>
      </c>
      <c r="Z6" s="67">
        <v>30</v>
      </c>
      <c r="AA6" s="68">
        <v>44877</v>
      </c>
      <c r="AB6" s="69">
        <v>10</v>
      </c>
      <c r="AC6" s="58">
        <f t="shared" si="0"/>
        <v>131</v>
      </c>
      <c r="AD6" s="70">
        <f t="shared" si="1"/>
        <v>85.15</v>
      </c>
      <c r="AE6" s="71" t="s">
        <v>2</v>
      </c>
      <c r="AF6" s="71"/>
      <c r="AG6" s="8"/>
    </row>
    <row r="7" spans="1:39" ht="12.75" x14ac:dyDescent="0.2">
      <c r="A7" s="22" t="s">
        <v>60</v>
      </c>
      <c r="B7" s="46" t="s">
        <v>61</v>
      </c>
      <c r="C7" s="47">
        <v>76233</v>
      </c>
      <c r="D7" s="47">
        <v>0</v>
      </c>
      <c r="E7" s="49">
        <v>1</v>
      </c>
      <c r="F7" s="50">
        <v>5</v>
      </c>
      <c r="G7" s="51">
        <v>0.98409999999999997</v>
      </c>
      <c r="H7" s="52">
        <v>10</v>
      </c>
      <c r="I7" s="53">
        <v>5445</v>
      </c>
      <c r="J7" s="54">
        <v>15</v>
      </c>
      <c r="K7" s="55" t="s">
        <v>59</v>
      </c>
      <c r="L7" s="56">
        <f>10.25/15</f>
        <v>0.68333333333333335</v>
      </c>
      <c r="M7" s="57">
        <v>0</v>
      </c>
      <c r="N7" s="58">
        <v>14</v>
      </c>
      <c r="O7" s="59">
        <f>8/13</f>
        <v>0.61538461538461542</v>
      </c>
      <c r="P7" s="60">
        <v>30</v>
      </c>
      <c r="Q7" s="61">
        <f>13/14</f>
        <v>0.9285714285714286</v>
      </c>
      <c r="R7" s="62">
        <v>1</v>
      </c>
      <c r="S7" s="63">
        <v>30</v>
      </c>
      <c r="T7" s="55">
        <v>11</v>
      </c>
      <c r="U7" s="64" t="s">
        <v>56</v>
      </c>
      <c r="V7" s="64" t="s">
        <v>57</v>
      </c>
      <c r="W7" s="65">
        <v>0</v>
      </c>
      <c r="X7" s="65">
        <v>0</v>
      </c>
      <c r="Y7" s="66">
        <v>0</v>
      </c>
      <c r="Z7" s="67">
        <v>30</v>
      </c>
      <c r="AA7" s="68">
        <v>44816</v>
      </c>
      <c r="AB7" s="69">
        <v>5</v>
      </c>
      <c r="AC7" s="58">
        <f t="shared" si="0"/>
        <v>125</v>
      </c>
      <c r="AD7" s="70">
        <f t="shared" si="1"/>
        <v>81.25</v>
      </c>
      <c r="AE7" s="71" t="s">
        <v>2</v>
      </c>
      <c r="AF7" s="71"/>
      <c r="AG7" s="8"/>
    </row>
    <row r="8" spans="1:39" ht="12.75" x14ac:dyDescent="0.2">
      <c r="A8" s="22" t="s">
        <v>60</v>
      </c>
      <c r="B8" s="46" t="s">
        <v>62</v>
      </c>
      <c r="C8" s="47">
        <v>398672</v>
      </c>
      <c r="D8" s="48">
        <v>0</v>
      </c>
      <c r="E8" s="49">
        <v>1</v>
      </c>
      <c r="F8" s="50">
        <v>5</v>
      </c>
      <c r="G8" s="51">
        <v>0.99590000000000001</v>
      </c>
      <c r="H8" s="52">
        <v>10</v>
      </c>
      <c r="I8" s="53">
        <v>15946</v>
      </c>
      <c r="J8" s="54">
        <v>0</v>
      </c>
      <c r="K8" s="55" t="s">
        <v>55</v>
      </c>
      <c r="L8" s="56">
        <f>22.25/23</f>
        <v>0.96739130434782605</v>
      </c>
      <c r="M8" s="57">
        <v>20</v>
      </c>
      <c r="N8" s="58">
        <v>22</v>
      </c>
      <c r="O8" s="59">
        <f>12/23</f>
        <v>0.52173913043478259</v>
      </c>
      <c r="P8" s="60">
        <v>30</v>
      </c>
      <c r="Q8" s="61">
        <f>16/26</f>
        <v>0.61538461538461542</v>
      </c>
      <c r="R8" s="62">
        <v>1</v>
      </c>
      <c r="S8" s="63">
        <v>30</v>
      </c>
      <c r="T8" s="55">
        <v>10</v>
      </c>
      <c r="U8" s="64" t="s">
        <v>63</v>
      </c>
      <c r="V8" s="64" t="s">
        <v>57</v>
      </c>
      <c r="W8" s="65">
        <v>0</v>
      </c>
      <c r="X8" s="65">
        <v>0</v>
      </c>
      <c r="Y8" s="73">
        <v>0</v>
      </c>
      <c r="Z8" s="67">
        <v>30</v>
      </c>
      <c r="AA8" s="68">
        <v>44816</v>
      </c>
      <c r="AB8" s="69">
        <v>5</v>
      </c>
      <c r="AC8" s="58">
        <f t="shared" si="0"/>
        <v>130</v>
      </c>
      <c r="AD8" s="70">
        <f t="shared" si="1"/>
        <v>84.5</v>
      </c>
      <c r="AE8" s="71" t="s">
        <v>2</v>
      </c>
      <c r="AF8" s="71"/>
      <c r="AG8" s="8"/>
    </row>
    <row r="9" spans="1:39" ht="12.75" x14ac:dyDescent="0.2">
      <c r="A9" s="22" t="s">
        <v>64</v>
      </c>
      <c r="B9" s="46" t="s">
        <v>4</v>
      </c>
      <c r="C9" s="47">
        <v>1060834</v>
      </c>
      <c r="D9" s="48">
        <v>0</v>
      </c>
      <c r="E9" s="49">
        <v>1</v>
      </c>
      <c r="F9" s="50">
        <v>5</v>
      </c>
      <c r="G9" s="51">
        <v>0.93579999999999997</v>
      </c>
      <c r="H9" s="52">
        <v>-10</v>
      </c>
      <c r="I9" s="53">
        <v>6468</v>
      </c>
      <c r="J9" s="54">
        <v>10</v>
      </c>
      <c r="K9" s="55" t="s">
        <v>55</v>
      </c>
      <c r="L9" s="56">
        <f>116/130</f>
        <v>0.89230769230769236</v>
      </c>
      <c r="M9" s="57">
        <v>12</v>
      </c>
      <c r="N9" s="58">
        <v>177</v>
      </c>
      <c r="O9" s="59">
        <f>59/148</f>
        <v>0.39864864864864863</v>
      </c>
      <c r="P9" s="60">
        <v>20</v>
      </c>
      <c r="Q9" s="61">
        <f>85/177</f>
        <v>0.48022598870056499</v>
      </c>
      <c r="R9" s="62">
        <v>0.9657</v>
      </c>
      <c r="S9" s="63">
        <v>30</v>
      </c>
      <c r="T9" s="55">
        <v>0</v>
      </c>
      <c r="U9" s="64" t="s">
        <v>65</v>
      </c>
      <c r="V9" s="64" t="s">
        <v>57</v>
      </c>
      <c r="W9" s="65">
        <v>0</v>
      </c>
      <c r="X9" s="65">
        <v>0</v>
      </c>
      <c r="Y9" s="66">
        <v>0</v>
      </c>
      <c r="Z9" s="67">
        <v>30</v>
      </c>
      <c r="AA9" s="68">
        <v>44877</v>
      </c>
      <c r="AB9" s="69">
        <v>10</v>
      </c>
      <c r="AC9" s="58">
        <f t="shared" si="0"/>
        <v>107</v>
      </c>
      <c r="AD9" s="70">
        <f t="shared" si="1"/>
        <v>69.55</v>
      </c>
      <c r="AE9" s="71" t="s">
        <v>2</v>
      </c>
      <c r="AF9" s="71"/>
      <c r="AG9" s="8"/>
    </row>
    <row r="10" spans="1:39" ht="12.75" x14ac:dyDescent="0.2">
      <c r="A10" s="22" t="s">
        <v>66</v>
      </c>
      <c r="B10" s="46" t="s">
        <v>67</v>
      </c>
      <c r="C10" s="47">
        <v>91000</v>
      </c>
      <c r="D10" s="48">
        <v>0</v>
      </c>
      <c r="E10" s="49">
        <v>1</v>
      </c>
      <c r="F10" s="50">
        <v>5</v>
      </c>
      <c r="G10" s="51">
        <v>1</v>
      </c>
      <c r="H10" s="52">
        <v>10</v>
      </c>
      <c r="I10" s="53">
        <v>4789</v>
      </c>
      <c r="J10" s="54">
        <v>15</v>
      </c>
      <c r="K10" s="55" t="s">
        <v>59</v>
      </c>
      <c r="L10" s="56">
        <f>13/15</f>
        <v>0.8666666666666667</v>
      </c>
      <c r="M10" s="57">
        <v>12</v>
      </c>
      <c r="N10" s="58">
        <v>25</v>
      </c>
      <c r="O10" s="59">
        <f>3/21</f>
        <v>0.14285714285714285</v>
      </c>
      <c r="P10" s="60">
        <v>0</v>
      </c>
      <c r="Q10" s="61">
        <f>9/25</f>
        <v>0.36</v>
      </c>
      <c r="R10" s="62">
        <v>0.79169999999999996</v>
      </c>
      <c r="S10" s="63">
        <v>20</v>
      </c>
      <c r="T10" s="55">
        <v>0</v>
      </c>
      <c r="U10" s="64" t="s">
        <v>63</v>
      </c>
      <c r="V10" s="64" t="s">
        <v>57</v>
      </c>
      <c r="W10" s="65">
        <v>0</v>
      </c>
      <c r="X10" s="65">
        <v>0</v>
      </c>
      <c r="Y10" s="66">
        <v>0</v>
      </c>
      <c r="Z10" s="67">
        <v>30</v>
      </c>
      <c r="AA10" s="68">
        <v>44877</v>
      </c>
      <c r="AB10" s="69">
        <v>10</v>
      </c>
      <c r="AC10" s="58">
        <f t="shared" si="0"/>
        <v>102</v>
      </c>
      <c r="AD10" s="70">
        <f t="shared" si="1"/>
        <v>66.3</v>
      </c>
      <c r="AE10" s="71" t="s">
        <v>2</v>
      </c>
      <c r="AF10" s="71"/>
      <c r="AG10" s="8"/>
    </row>
    <row r="11" spans="1:39" ht="12.75" x14ac:dyDescent="0.2">
      <c r="A11" s="177" t="s">
        <v>68</v>
      </c>
      <c r="B11" s="172"/>
      <c r="G11" s="74"/>
      <c r="I11" s="75"/>
      <c r="Q11" s="76"/>
      <c r="AA11" s="77"/>
      <c r="AB11" s="77"/>
      <c r="AC11" s="41"/>
      <c r="AD11" s="78"/>
      <c r="AE11" s="1"/>
      <c r="AF11" s="78"/>
    </row>
    <row r="12" spans="1:39" ht="12.75" x14ac:dyDescent="0.2">
      <c r="A12" s="22" t="s">
        <v>10</v>
      </c>
      <c r="B12" s="46" t="s">
        <v>69</v>
      </c>
      <c r="C12" s="47">
        <v>246517</v>
      </c>
      <c r="D12" s="79">
        <v>140191</v>
      </c>
      <c r="E12" s="49">
        <v>0.43</v>
      </c>
      <c r="F12" s="50">
        <v>-5</v>
      </c>
      <c r="G12" s="51">
        <v>0.98680000000000001</v>
      </c>
      <c r="H12" s="52">
        <v>10</v>
      </c>
      <c r="I12" s="53">
        <v>18962</v>
      </c>
      <c r="J12" s="54">
        <v>0</v>
      </c>
      <c r="K12" s="55" t="s">
        <v>55</v>
      </c>
      <c r="L12" s="56">
        <f>0.75/11</f>
        <v>6.8181818181818177E-2</v>
      </c>
      <c r="M12" s="57">
        <v>0</v>
      </c>
      <c r="N12" s="58">
        <v>29</v>
      </c>
      <c r="O12" s="59">
        <f>2/19</f>
        <v>0.10526315789473684</v>
      </c>
      <c r="P12" s="60">
        <v>0</v>
      </c>
      <c r="Q12" s="61">
        <f>12/26</f>
        <v>0.46153846153846156</v>
      </c>
      <c r="R12" s="62">
        <v>0.16669999999999999</v>
      </c>
      <c r="S12" s="63">
        <v>0</v>
      </c>
      <c r="T12" s="55">
        <v>106</v>
      </c>
      <c r="U12" s="64" t="s">
        <v>57</v>
      </c>
      <c r="V12" s="64" t="s">
        <v>57</v>
      </c>
      <c r="W12" s="65">
        <v>0</v>
      </c>
      <c r="X12" s="67" t="s">
        <v>11</v>
      </c>
      <c r="Y12" s="67" t="s">
        <v>11</v>
      </c>
      <c r="Z12" s="67">
        <v>30</v>
      </c>
      <c r="AA12" s="68">
        <v>44816</v>
      </c>
      <c r="AB12" s="69">
        <v>5</v>
      </c>
      <c r="AC12" s="58">
        <f t="shared" ref="AC12:AC14" si="2">SUM(F12,H12,J12,M12,P12,S12,Z12,AB12)</f>
        <v>40</v>
      </c>
      <c r="AD12" s="70">
        <f t="shared" ref="AD12:AD14" si="3">AC12*0.65</f>
        <v>26</v>
      </c>
      <c r="AE12" s="80" t="s">
        <v>70</v>
      </c>
      <c r="AF12" s="80"/>
      <c r="AG12" s="8"/>
      <c r="AH12" s="8"/>
      <c r="AI12" s="8"/>
      <c r="AJ12" s="8"/>
      <c r="AK12" s="8"/>
      <c r="AL12" s="8"/>
      <c r="AM12" s="8"/>
    </row>
    <row r="13" spans="1:39" ht="12.75" x14ac:dyDescent="0.2">
      <c r="A13" s="22" t="s">
        <v>5</v>
      </c>
      <c r="B13" s="46" t="s">
        <v>6</v>
      </c>
      <c r="C13" s="47">
        <v>96748</v>
      </c>
      <c r="D13" s="79">
        <v>20836.25</v>
      </c>
      <c r="E13" s="49">
        <v>0.78</v>
      </c>
      <c r="F13" s="50">
        <v>-5</v>
      </c>
      <c r="G13" s="51">
        <v>0.98080000000000001</v>
      </c>
      <c r="H13" s="52">
        <v>10</v>
      </c>
      <c r="I13" s="53">
        <v>10749</v>
      </c>
      <c r="J13" s="54">
        <v>5</v>
      </c>
      <c r="K13" s="55" t="s">
        <v>55</v>
      </c>
      <c r="L13" s="56">
        <f>4/2</f>
        <v>2</v>
      </c>
      <c r="M13" s="57">
        <v>20</v>
      </c>
      <c r="N13" s="58">
        <v>10</v>
      </c>
      <c r="O13" s="59">
        <f>1/7</f>
        <v>0.14285714285714285</v>
      </c>
      <c r="P13" s="60">
        <v>0</v>
      </c>
      <c r="Q13" s="61">
        <f>5/10</f>
        <v>0.5</v>
      </c>
      <c r="R13" s="62">
        <v>0.55559999999999998</v>
      </c>
      <c r="S13" s="63">
        <v>10</v>
      </c>
      <c r="T13" s="55">
        <v>118</v>
      </c>
      <c r="U13" s="64" t="s">
        <v>57</v>
      </c>
      <c r="V13" s="64" t="s">
        <v>57</v>
      </c>
      <c r="W13" s="65">
        <v>0</v>
      </c>
      <c r="X13" s="65">
        <v>0</v>
      </c>
      <c r="Y13" s="66">
        <v>0</v>
      </c>
      <c r="Z13" s="67">
        <v>30</v>
      </c>
      <c r="AA13" s="68">
        <v>44846</v>
      </c>
      <c r="AB13" s="69">
        <v>5</v>
      </c>
      <c r="AC13" s="58">
        <f t="shared" si="2"/>
        <v>75</v>
      </c>
      <c r="AD13" s="70">
        <f t="shared" si="3"/>
        <v>48.75</v>
      </c>
      <c r="AE13" s="80" t="s">
        <v>70</v>
      </c>
      <c r="AF13" s="80"/>
      <c r="AG13" s="8"/>
    </row>
    <row r="14" spans="1:39" ht="12.75" x14ac:dyDescent="0.2">
      <c r="A14" s="81" t="s">
        <v>9</v>
      </c>
      <c r="B14" s="81" t="s">
        <v>71</v>
      </c>
      <c r="C14" s="82">
        <v>263572</v>
      </c>
      <c r="D14" s="82">
        <v>263572</v>
      </c>
      <c r="E14" s="83">
        <v>1</v>
      </c>
      <c r="F14" s="84">
        <v>5</v>
      </c>
      <c r="G14" s="51">
        <v>0.99139999999999995</v>
      </c>
      <c r="H14" s="52">
        <v>10</v>
      </c>
      <c r="I14" s="53">
        <v>1523</v>
      </c>
      <c r="J14" s="54">
        <v>15</v>
      </c>
      <c r="K14" s="55" t="s">
        <v>55</v>
      </c>
      <c r="L14" s="56">
        <f>22.5/20</f>
        <v>1.125</v>
      </c>
      <c r="M14" s="57">
        <v>20</v>
      </c>
      <c r="N14" s="58">
        <v>69</v>
      </c>
      <c r="O14" s="59">
        <f>23/46</f>
        <v>0.5</v>
      </c>
      <c r="P14" s="60">
        <v>20</v>
      </c>
      <c r="Q14" s="61">
        <f>27/69</f>
        <v>0.39130434782608697</v>
      </c>
      <c r="R14" s="62">
        <v>0.89470000000000005</v>
      </c>
      <c r="S14" s="63">
        <v>25</v>
      </c>
      <c r="T14" s="55">
        <v>55</v>
      </c>
      <c r="U14" s="64" t="s">
        <v>72</v>
      </c>
      <c r="V14" s="64" t="s">
        <v>57</v>
      </c>
      <c r="W14" s="65">
        <v>0</v>
      </c>
      <c r="X14" s="65">
        <v>0</v>
      </c>
      <c r="Y14" s="66">
        <v>0</v>
      </c>
      <c r="Z14" s="67">
        <v>30</v>
      </c>
      <c r="AA14" s="68">
        <v>44754</v>
      </c>
      <c r="AB14" s="69">
        <v>5</v>
      </c>
      <c r="AC14" s="58">
        <f t="shared" si="2"/>
        <v>130</v>
      </c>
      <c r="AD14" s="70">
        <f t="shared" si="3"/>
        <v>84.5</v>
      </c>
      <c r="AE14" s="1" t="s">
        <v>2</v>
      </c>
      <c r="AF14" s="78"/>
    </row>
    <row r="15" spans="1:39" ht="12.75" x14ac:dyDescent="0.2">
      <c r="A15" s="81"/>
      <c r="B15" s="81"/>
      <c r="C15" s="85"/>
      <c r="D15" s="85"/>
      <c r="E15" s="85"/>
      <c r="F15" s="86"/>
      <c r="G15" s="85"/>
      <c r="H15" s="86"/>
      <c r="I15" s="87"/>
      <c r="L15" s="85"/>
      <c r="M15" s="85"/>
      <c r="N15" s="86"/>
      <c r="O15" s="85"/>
      <c r="P15" s="85"/>
      <c r="R15" s="85"/>
      <c r="S15" s="85"/>
      <c r="X15" s="78"/>
      <c r="Y15" s="78"/>
      <c r="Z15" s="78"/>
      <c r="AD15" s="78"/>
      <c r="AE15" s="78"/>
      <c r="AF15" s="78"/>
    </row>
    <row r="16" spans="1:39" ht="12.75" x14ac:dyDescent="0.2">
      <c r="A16" s="81"/>
      <c r="B16" s="81"/>
      <c r="C16" s="85"/>
      <c r="D16" s="85"/>
      <c r="E16" s="85"/>
      <c r="F16" s="86"/>
      <c r="G16" s="85"/>
      <c r="H16" s="86"/>
      <c r="I16" s="87"/>
      <c r="L16" s="85"/>
      <c r="M16" s="85"/>
      <c r="N16" s="86"/>
      <c r="O16" s="85"/>
      <c r="P16" s="85"/>
      <c r="R16" s="85"/>
      <c r="S16" s="85"/>
      <c r="X16" s="78"/>
      <c r="Y16" s="78"/>
      <c r="Z16" s="78"/>
      <c r="AD16" s="78"/>
      <c r="AE16" s="78"/>
      <c r="AF16" s="78"/>
    </row>
    <row r="17" spans="1:37" ht="12.75" x14ac:dyDescent="0.2">
      <c r="A17" s="81"/>
      <c r="B17" s="81"/>
      <c r="C17" s="85"/>
      <c r="D17" s="85"/>
      <c r="E17" s="85"/>
      <c r="F17" s="86"/>
      <c r="G17" s="85"/>
      <c r="H17" s="86"/>
      <c r="I17" s="87"/>
      <c r="L17" s="85"/>
      <c r="M17" s="85"/>
      <c r="N17" s="86"/>
      <c r="O17" s="85"/>
      <c r="P17" s="85"/>
      <c r="R17" s="85"/>
      <c r="S17" s="85"/>
      <c r="X17" s="78"/>
      <c r="Y17" s="78"/>
      <c r="Z17" s="78"/>
      <c r="AD17" s="78"/>
      <c r="AE17" s="78"/>
      <c r="AF17" s="78"/>
    </row>
    <row r="18" spans="1:37" ht="12.75" x14ac:dyDescent="0.2">
      <c r="A18" s="81"/>
      <c r="B18" s="81"/>
      <c r="C18" s="85"/>
      <c r="D18" s="85"/>
      <c r="E18" s="85"/>
      <c r="F18" s="86"/>
      <c r="G18" s="85"/>
      <c r="H18" s="86"/>
      <c r="I18" s="87"/>
      <c r="L18" s="85"/>
      <c r="M18" s="85"/>
      <c r="N18" s="86"/>
      <c r="O18" s="85"/>
      <c r="P18" s="85"/>
      <c r="R18" s="85"/>
      <c r="S18" s="85"/>
      <c r="X18" s="78"/>
      <c r="Y18" s="78"/>
      <c r="Z18" s="78"/>
      <c r="AD18" s="78"/>
      <c r="AE18" s="78"/>
      <c r="AF18" s="78"/>
    </row>
    <row r="19" spans="1:37" ht="12.75" x14ac:dyDescent="0.2">
      <c r="A19" s="81"/>
      <c r="B19" s="81"/>
      <c r="C19" s="85"/>
      <c r="D19" s="85"/>
      <c r="E19" s="85"/>
      <c r="F19" s="86"/>
      <c r="G19" s="85"/>
      <c r="H19" s="86"/>
      <c r="I19" s="87"/>
      <c r="L19" s="85"/>
      <c r="M19" s="85"/>
      <c r="N19" s="86"/>
      <c r="O19" s="85"/>
      <c r="P19" s="85"/>
      <c r="R19" s="85"/>
      <c r="S19" s="85"/>
      <c r="X19" s="78"/>
      <c r="Y19" s="78"/>
      <c r="Z19" s="78"/>
      <c r="AD19" s="78"/>
      <c r="AE19" s="78"/>
      <c r="AF19" s="78"/>
    </row>
    <row r="20" spans="1:37" ht="12.75" x14ac:dyDescent="0.2">
      <c r="A20" s="81"/>
      <c r="B20" s="81"/>
      <c r="C20" s="88" t="s">
        <v>73</v>
      </c>
      <c r="D20" s="171" t="s">
        <v>74</v>
      </c>
      <c r="E20" s="172"/>
      <c r="F20" s="86"/>
      <c r="G20" s="85" t="s">
        <v>75</v>
      </c>
      <c r="H20" s="86"/>
      <c r="I20" s="87" t="s">
        <v>76</v>
      </c>
      <c r="L20" s="171" t="s">
        <v>77</v>
      </c>
      <c r="M20" s="172"/>
      <c r="N20" s="86"/>
      <c r="O20" s="171" t="s">
        <v>78</v>
      </c>
      <c r="P20" s="172"/>
      <c r="R20" s="171" t="s">
        <v>79</v>
      </c>
      <c r="S20" s="172"/>
      <c r="W20" s="89" t="s">
        <v>80</v>
      </c>
      <c r="X20" s="78"/>
      <c r="Y20" s="78"/>
      <c r="Z20" s="78"/>
      <c r="AA20" s="85" t="s">
        <v>81</v>
      </c>
      <c r="AD20" s="78"/>
      <c r="AE20" s="78"/>
      <c r="AF20" s="78"/>
    </row>
    <row r="21" spans="1:37" ht="12.75" x14ac:dyDescent="0.2">
      <c r="A21" s="90"/>
      <c r="B21" s="78"/>
      <c r="C21" s="85"/>
      <c r="D21" s="78" t="s">
        <v>82</v>
      </c>
      <c r="E21" s="78"/>
      <c r="G21" s="78" t="s">
        <v>83</v>
      </c>
      <c r="H21" s="78"/>
      <c r="I21" s="91" t="s">
        <v>84</v>
      </c>
      <c r="L21" s="78" t="s">
        <v>85</v>
      </c>
      <c r="O21" s="92" t="s">
        <v>86</v>
      </c>
      <c r="Q21" s="85"/>
      <c r="R21" s="78" t="s">
        <v>87</v>
      </c>
      <c r="W21" s="93" t="s">
        <v>88</v>
      </c>
      <c r="X21" s="94"/>
      <c r="Y21" s="94"/>
      <c r="Z21" s="94" t="s">
        <v>89</v>
      </c>
      <c r="AA21" s="78" t="s">
        <v>90</v>
      </c>
    </row>
    <row r="22" spans="1:37" ht="12.75" x14ac:dyDescent="0.2">
      <c r="A22" s="85"/>
      <c r="B22" s="85"/>
      <c r="C22" s="78"/>
      <c r="D22" s="78" t="s">
        <v>91</v>
      </c>
      <c r="E22" s="78"/>
      <c r="G22" s="78" t="s">
        <v>92</v>
      </c>
      <c r="H22" s="78"/>
      <c r="I22" s="91" t="s">
        <v>93</v>
      </c>
      <c r="J22" s="86"/>
      <c r="K22" s="86"/>
      <c r="L22" s="78" t="s">
        <v>94</v>
      </c>
      <c r="O22" s="78" t="s">
        <v>95</v>
      </c>
      <c r="Q22" s="85"/>
      <c r="R22" s="78" t="s">
        <v>96</v>
      </c>
      <c r="T22" s="86"/>
      <c r="U22" s="86"/>
      <c r="V22" s="86"/>
      <c r="W22" s="93" t="s">
        <v>97</v>
      </c>
      <c r="X22" s="78"/>
      <c r="Y22" s="78"/>
      <c r="Z22" s="173" t="s">
        <v>98</v>
      </c>
      <c r="AA22" s="78" t="s">
        <v>99</v>
      </c>
      <c r="AB22" s="86"/>
      <c r="AC22" s="86"/>
      <c r="AD22" s="86"/>
      <c r="AE22" s="86"/>
      <c r="AF22" s="86"/>
      <c r="AG22" s="86"/>
      <c r="AH22" s="86"/>
      <c r="AI22" s="86"/>
      <c r="AJ22" s="86"/>
      <c r="AK22" s="86"/>
    </row>
    <row r="23" spans="1:37" ht="12.75" x14ac:dyDescent="0.2">
      <c r="A23" s="78"/>
      <c r="B23" s="78"/>
      <c r="C23" s="78"/>
      <c r="D23" s="78" t="s">
        <v>100</v>
      </c>
      <c r="E23" s="78"/>
      <c r="I23" s="91" t="s">
        <v>101</v>
      </c>
      <c r="L23" s="78" t="s">
        <v>102</v>
      </c>
      <c r="O23" s="78" t="s">
        <v>103</v>
      </c>
      <c r="Q23" s="78"/>
      <c r="R23" s="78" t="s">
        <v>104</v>
      </c>
      <c r="W23" s="93" t="s">
        <v>105</v>
      </c>
      <c r="X23" s="78"/>
      <c r="Y23" s="78"/>
      <c r="Z23" s="172"/>
      <c r="AA23" s="78" t="s">
        <v>106</v>
      </c>
    </row>
    <row r="24" spans="1:37" ht="12.75" x14ac:dyDescent="0.2">
      <c r="A24" s="78"/>
      <c r="B24" s="78"/>
      <c r="C24" s="78"/>
      <c r="D24" s="78"/>
      <c r="G24" s="78"/>
      <c r="I24" s="91" t="s">
        <v>107</v>
      </c>
      <c r="L24" s="78" t="s">
        <v>108</v>
      </c>
      <c r="O24" s="78" t="s">
        <v>109</v>
      </c>
      <c r="Q24" s="78"/>
      <c r="R24" s="78" t="s">
        <v>110</v>
      </c>
      <c r="W24" s="93" t="s">
        <v>111</v>
      </c>
      <c r="X24" s="78"/>
      <c r="Y24" s="78"/>
      <c r="Z24" s="172"/>
      <c r="AA24" s="78" t="s">
        <v>112</v>
      </c>
    </row>
    <row r="25" spans="1:37" ht="12.75" x14ac:dyDescent="0.2">
      <c r="A25" s="78"/>
      <c r="B25" s="78"/>
      <c r="C25" s="78"/>
      <c r="D25" s="78"/>
      <c r="G25" s="95"/>
      <c r="I25" s="91"/>
      <c r="L25" s="78" t="s">
        <v>113</v>
      </c>
      <c r="O25" s="78"/>
      <c r="Q25" s="78"/>
      <c r="R25" s="78" t="s">
        <v>114</v>
      </c>
      <c r="W25" s="93" t="s">
        <v>115</v>
      </c>
      <c r="Z25" s="172"/>
    </row>
    <row r="26" spans="1:37" ht="12.75" x14ac:dyDescent="0.2">
      <c r="A26" s="78"/>
      <c r="B26" s="78"/>
      <c r="C26" s="78"/>
      <c r="D26" s="78"/>
      <c r="G26" s="78"/>
      <c r="L26" s="78" t="s">
        <v>116</v>
      </c>
      <c r="O26" s="92" t="s">
        <v>117</v>
      </c>
      <c r="Q26" s="78"/>
      <c r="R26" s="78" t="s">
        <v>118</v>
      </c>
      <c r="W26" s="96" t="s">
        <v>119</v>
      </c>
      <c r="Z26" s="172"/>
    </row>
    <row r="27" spans="1:37" ht="12.75" x14ac:dyDescent="0.2">
      <c r="A27" s="78"/>
      <c r="B27" s="78"/>
      <c r="C27" s="78"/>
      <c r="D27" s="78"/>
      <c r="I27" s="173" t="s">
        <v>120</v>
      </c>
      <c r="J27" s="172"/>
      <c r="K27" s="172"/>
      <c r="O27" s="78" t="s">
        <v>121</v>
      </c>
      <c r="Q27" s="78"/>
      <c r="R27" s="97" t="s">
        <v>122</v>
      </c>
    </row>
    <row r="28" spans="1:37" ht="12.75" x14ac:dyDescent="0.2">
      <c r="A28" s="78"/>
      <c r="B28" s="78"/>
      <c r="C28" s="78"/>
      <c r="G28" s="95"/>
      <c r="I28" s="172"/>
      <c r="J28" s="172"/>
      <c r="K28" s="172"/>
      <c r="L28" s="95"/>
      <c r="O28" s="78" t="s">
        <v>123</v>
      </c>
      <c r="Q28" s="78"/>
      <c r="R28" s="97"/>
    </row>
    <row r="29" spans="1:37" ht="12.75" x14ac:dyDescent="0.2">
      <c r="I29" s="172"/>
      <c r="J29" s="172"/>
      <c r="K29" s="172"/>
      <c r="O29" s="78" t="s">
        <v>124</v>
      </c>
      <c r="Q29" s="78"/>
      <c r="R29" s="97"/>
    </row>
    <row r="30" spans="1:37" ht="12.75" x14ac:dyDescent="0.2">
      <c r="Q30" s="78"/>
      <c r="R30" s="97"/>
    </row>
    <row r="31" spans="1:37" ht="12.75" x14ac:dyDescent="0.2">
      <c r="O31" s="95"/>
      <c r="Q31" s="78"/>
    </row>
    <row r="32" spans="1:37" ht="12.75" x14ac:dyDescent="0.2">
      <c r="Q32" s="78"/>
    </row>
  </sheetData>
  <mergeCells count="9">
    <mergeCell ref="O20:P20"/>
    <mergeCell ref="R20:S20"/>
    <mergeCell ref="Z22:Z26"/>
    <mergeCell ref="L20:M20"/>
    <mergeCell ref="I27:K29"/>
    <mergeCell ref="A1:B1"/>
    <mergeCell ref="A4:B4"/>
    <mergeCell ref="A11:B11"/>
    <mergeCell ref="D20:E20"/>
  </mergeCells>
  <conditionalFormatting sqref="AA5:AB5 AC5:AC10 AC12:AC14">
    <cfRule type="notContainsBlanks" dxfId="0" priority="1">
      <formula>LEN(TRIM(AA5))&gt;0</formula>
    </cfRule>
  </conditionalFormatting>
  <printOptions horizontalCentered="1" gridLines="1"/>
  <pageMargins left="1" right="1" top="1" bottom="1" header="0" footer="0"/>
  <pageSetup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5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34.42578125" customWidth="1"/>
    <col min="2" max="2" width="31.5703125" customWidth="1"/>
    <col min="4" max="4" width="25.85546875" customWidth="1"/>
    <col min="5" max="5" width="16.42578125" customWidth="1"/>
  </cols>
  <sheetData>
    <row r="1" spans="1:24" ht="15.75" customHeight="1" x14ac:dyDescent="0.2">
      <c r="A1" s="98"/>
      <c r="B1" s="98"/>
      <c r="C1" s="78"/>
      <c r="D1" s="95" t="s">
        <v>125</v>
      </c>
      <c r="E1" s="78"/>
      <c r="H1" s="78"/>
    </row>
    <row r="2" spans="1:24" ht="15.75" customHeight="1" x14ac:dyDescent="0.2">
      <c r="A2" s="99" t="s">
        <v>0</v>
      </c>
      <c r="B2" s="99" t="s">
        <v>1</v>
      </c>
      <c r="C2" s="100" t="s">
        <v>126</v>
      </c>
      <c r="D2" s="100" t="s">
        <v>127</v>
      </c>
      <c r="E2" s="100" t="s">
        <v>128</v>
      </c>
      <c r="F2" s="100" t="s">
        <v>129</v>
      </c>
      <c r="G2" s="101"/>
      <c r="H2" s="10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5.75" customHeight="1" x14ac:dyDescent="0.2">
      <c r="A3" s="22" t="s">
        <v>8</v>
      </c>
      <c r="B3" s="46" t="s">
        <v>54</v>
      </c>
      <c r="C3" s="2">
        <v>138347</v>
      </c>
      <c r="D3" s="1">
        <v>13</v>
      </c>
      <c r="E3" s="103">
        <v>10642</v>
      </c>
      <c r="F3" s="1">
        <v>5</v>
      </c>
      <c r="H3" s="78"/>
      <c r="J3" s="104"/>
    </row>
    <row r="4" spans="1:24" ht="15.75" customHeight="1" x14ac:dyDescent="0.2">
      <c r="A4" s="22" t="s">
        <v>8</v>
      </c>
      <c r="B4" s="46" t="s">
        <v>58</v>
      </c>
      <c r="C4" s="105">
        <v>236344</v>
      </c>
      <c r="D4" s="1">
        <v>26</v>
      </c>
      <c r="E4" s="103">
        <v>9090</v>
      </c>
      <c r="F4" s="1">
        <v>10</v>
      </c>
      <c r="H4" s="78"/>
      <c r="J4" s="104"/>
    </row>
    <row r="5" spans="1:24" ht="15.75" customHeight="1" x14ac:dyDescent="0.2">
      <c r="A5" s="22" t="s">
        <v>60</v>
      </c>
      <c r="B5" s="46" t="s">
        <v>61</v>
      </c>
      <c r="C5" s="2">
        <v>76233</v>
      </c>
      <c r="D5" s="1">
        <v>14</v>
      </c>
      <c r="E5" s="103">
        <v>5445</v>
      </c>
      <c r="F5" s="1">
        <v>15</v>
      </c>
      <c r="H5" s="78"/>
      <c r="J5" s="104"/>
    </row>
    <row r="6" spans="1:24" ht="15.75" customHeight="1" x14ac:dyDescent="0.2">
      <c r="A6" s="22" t="s">
        <v>60</v>
      </c>
      <c r="B6" s="46" t="s">
        <v>62</v>
      </c>
      <c r="C6" s="2">
        <v>398672</v>
      </c>
      <c r="D6" s="1">
        <v>25</v>
      </c>
      <c r="E6" s="103">
        <v>15946</v>
      </c>
      <c r="F6" s="1">
        <v>0</v>
      </c>
      <c r="H6" s="106"/>
      <c r="J6" s="104"/>
    </row>
    <row r="7" spans="1:24" ht="15.75" customHeight="1" x14ac:dyDescent="0.2">
      <c r="A7" s="22" t="s">
        <v>64</v>
      </c>
      <c r="B7" s="46" t="s">
        <v>4</v>
      </c>
      <c r="C7" s="2">
        <v>1060834</v>
      </c>
      <c r="D7" s="1">
        <v>164</v>
      </c>
      <c r="E7" s="107">
        <v>6468</v>
      </c>
      <c r="F7" s="1">
        <v>10</v>
      </c>
      <c r="H7" s="106"/>
      <c r="J7" s="104"/>
    </row>
    <row r="8" spans="1:24" ht="15.75" customHeight="1" x14ac:dyDescent="0.2">
      <c r="A8" s="22" t="s">
        <v>66</v>
      </c>
      <c r="B8" s="46" t="s">
        <v>130</v>
      </c>
      <c r="C8" s="2">
        <v>91000</v>
      </c>
      <c r="D8" s="1">
        <v>19</v>
      </c>
      <c r="E8" s="103">
        <v>4789</v>
      </c>
      <c r="F8" s="1">
        <v>15</v>
      </c>
      <c r="H8" s="106"/>
      <c r="J8" s="104"/>
    </row>
    <row r="9" spans="1:24" ht="15.75" customHeight="1" x14ac:dyDescent="0.2">
      <c r="A9" s="22" t="s">
        <v>10</v>
      </c>
      <c r="B9" s="46" t="s">
        <v>69</v>
      </c>
      <c r="C9" s="2">
        <v>246517</v>
      </c>
      <c r="D9" s="1">
        <v>13</v>
      </c>
      <c r="E9" s="2">
        <v>18962</v>
      </c>
      <c r="F9" s="1">
        <v>0</v>
      </c>
      <c r="H9" s="106"/>
      <c r="J9" s="108"/>
    </row>
    <row r="10" spans="1:24" ht="15.75" customHeight="1" x14ac:dyDescent="0.2">
      <c r="A10" s="22" t="s">
        <v>5</v>
      </c>
      <c r="B10" s="46" t="s">
        <v>6</v>
      </c>
      <c r="C10" s="2">
        <v>96748</v>
      </c>
      <c r="D10" s="1">
        <v>9</v>
      </c>
      <c r="E10" s="2">
        <v>10749</v>
      </c>
      <c r="F10" s="1">
        <v>5</v>
      </c>
      <c r="H10" s="106"/>
      <c r="J10" s="108"/>
    </row>
    <row r="11" spans="1:24" ht="15.75" customHeight="1" x14ac:dyDescent="0.2">
      <c r="A11" s="81" t="s">
        <v>9</v>
      </c>
      <c r="B11" s="81" t="s">
        <v>71</v>
      </c>
      <c r="C11" s="2">
        <v>263572</v>
      </c>
      <c r="D11" s="1">
        <v>173</v>
      </c>
      <c r="E11" s="103">
        <v>1523</v>
      </c>
      <c r="F11" s="1">
        <v>15</v>
      </c>
      <c r="H11" s="78"/>
      <c r="J11" s="104"/>
    </row>
    <row r="12" spans="1:24" ht="15.75" customHeight="1" x14ac:dyDescent="0.2">
      <c r="A12" s="109"/>
      <c r="B12" s="110"/>
      <c r="C12" s="111"/>
      <c r="D12" s="1"/>
      <c r="E12" s="104"/>
      <c r="F12" s="1"/>
      <c r="H12" s="106"/>
      <c r="J12" s="104"/>
    </row>
    <row r="13" spans="1:24" ht="15.75" customHeight="1" x14ac:dyDescent="0.2">
      <c r="A13" s="81"/>
      <c r="B13" s="81"/>
      <c r="C13" s="8"/>
      <c r="D13" s="8"/>
      <c r="E13" s="1"/>
      <c r="F13" s="8"/>
    </row>
    <row r="14" spans="1:24" ht="15.75" customHeight="1" x14ac:dyDescent="0.2">
      <c r="A14" s="78" t="s">
        <v>76</v>
      </c>
      <c r="B14" s="78"/>
      <c r="H14" s="106"/>
    </row>
    <row r="15" spans="1:24" ht="15.75" customHeight="1" x14ac:dyDescent="0.2">
      <c r="A15" s="78" t="s">
        <v>131</v>
      </c>
      <c r="B15" s="98"/>
      <c r="C15" s="108"/>
    </row>
    <row r="16" spans="1:24" ht="15.75" customHeight="1" x14ac:dyDescent="0.2">
      <c r="A16" s="78" t="s">
        <v>132</v>
      </c>
      <c r="B16" s="98"/>
      <c r="C16" s="108"/>
      <c r="H16" s="78"/>
    </row>
    <row r="17" spans="1:8" ht="15.75" customHeight="1" x14ac:dyDescent="0.2">
      <c r="A17" s="78" t="s">
        <v>133</v>
      </c>
      <c r="B17" s="98"/>
      <c r="C17" s="108"/>
      <c r="H17" s="78"/>
    </row>
    <row r="18" spans="1:8" ht="15.75" customHeight="1" x14ac:dyDescent="0.2">
      <c r="A18" s="78" t="s">
        <v>134</v>
      </c>
      <c r="B18" s="112"/>
      <c r="C18" s="108"/>
      <c r="H18" s="78"/>
    </row>
    <row r="19" spans="1:8" ht="15.75" customHeight="1" x14ac:dyDescent="0.2">
      <c r="B19" s="98"/>
      <c r="C19" s="108"/>
      <c r="H19" s="78"/>
    </row>
    <row r="20" spans="1:8" ht="15.75" customHeight="1" x14ac:dyDescent="0.2">
      <c r="B20" s="98"/>
      <c r="C20" s="108"/>
      <c r="H20" s="78"/>
    </row>
    <row r="21" spans="1:8" ht="15.75" customHeight="1" x14ac:dyDescent="0.2">
      <c r="A21" s="78" t="s">
        <v>135</v>
      </c>
      <c r="B21" s="98"/>
      <c r="C21" s="108"/>
    </row>
    <row r="22" spans="1:8" ht="15.75" customHeight="1" x14ac:dyDescent="0.2">
      <c r="B22" s="87"/>
      <c r="C22" s="108"/>
    </row>
    <row r="23" spans="1:8" ht="15.75" customHeight="1" x14ac:dyDescent="0.2">
      <c r="B23" s="87"/>
      <c r="C23" s="108"/>
      <c r="H23" s="78"/>
    </row>
    <row r="24" spans="1:8" ht="15.75" customHeight="1" x14ac:dyDescent="0.2">
      <c r="B24" s="98"/>
      <c r="C24" s="108"/>
    </row>
    <row r="25" spans="1:8" ht="15.75" customHeight="1" x14ac:dyDescent="0.2">
      <c r="B25" s="98"/>
      <c r="C25" s="108"/>
    </row>
    <row r="26" spans="1:8" ht="15.75" customHeight="1" x14ac:dyDescent="0.2">
      <c r="B26" s="98"/>
      <c r="C26" s="108"/>
    </row>
    <row r="27" spans="1:8" ht="15.75" customHeight="1" x14ac:dyDescent="0.2">
      <c r="B27" s="113"/>
      <c r="C27" s="104"/>
    </row>
    <row r="28" spans="1:8" ht="15.75" customHeight="1" x14ac:dyDescent="0.2">
      <c r="B28" s="113"/>
      <c r="C28" s="108"/>
    </row>
    <row r="29" spans="1:8" ht="15.75" customHeight="1" x14ac:dyDescent="0.2">
      <c r="B29" s="113"/>
    </row>
    <row r="30" spans="1:8" ht="15.75" customHeight="1" x14ac:dyDescent="0.2">
      <c r="B30" s="113"/>
    </row>
    <row r="31" spans="1:8" ht="15.75" customHeight="1" x14ac:dyDescent="0.2">
      <c r="B31" s="113"/>
    </row>
    <row r="32" spans="1:8" ht="15.75" customHeight="1" x14ac:dyDescent="0.2">
      <c r="B32" s="113"/>
    </row>
    <row r="34" spans="2:2" ht="12.75" x14ac:dyDescent="0.2">
      <c r="B34" s="113"/>
    </row>
    <row r="35" spans="2:2" ht="12.75" x14ac:dyDescent="0.2">
      <c r="B35" s="11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6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5703125" defaultRowHeight="15.75" customHeight="1" x14ac:dyDescent="0.2"/>
  <cols>
    <col min="1" max="1" width="31.85546875" customWidth="1"/>
    <col min="2" max="2" width="56.42578125" customWidth="1"/>
    <col min="3" max="3" width="7.5703125" customWidth="1"/>
    <col min="4" max="5" width="7.42578125" customWidth="1"/>
    <col min="6" max="6" width="7.7109375" customWidth="1"/>
    <col min="7" max="7" width="8.28515625" customWidth="1"/>
    <col min="8" max="8" width="8.140625" customWidth="1"/>
    <col min="9" max="9" width="8" customWidth="1"/>
    <col min="10" max="10" width="8.140625" customWidth="1"/>
    <col min="11" max="11" width="7.5703125" customWidth="1"/>
    <col min="12" max="12" width="8.42578125" customWidth="1"/>
    <col min="13" max="13" width="8.28515625" customWidth="1"/>
    <col min="14" max="17" width="7.85546875" customWidth="1"/>
  </cols>
  <sheetData>
    <row r="1" spans="1:32" ht="15.75" customHeight="1" x14ac:dyDescent="0.2">
      <c r="A1" s="85" t="s">
        <v>136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5.75" customHeight="1" x14ac:dyDescent="0.2">
      <c r="A2" s="85"/>
      <c r="B2" s="85"/>
      <c r="C2" s="85"/>
      <c r="D2" s="85" t="s">
        <v>137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ht="15.75" customHeight="1" x14ac:dyDescent="0.2">
      <c r="A3" s="181" t="s">
        <v>0</v>
      </c>
      <c r="B3" s="181" t="s">
        <v>1</v>
      </c>
      <c r="C3" s="178" t="s">
        <v>138</v>
      </c>
      <c r="D3" s="175"/>
      <c r="E3" s="184" t="s">
        <v>139</v>
      </c>
      <c r="F3" s="175"/>
      <c r="G3" s="178" t="s">
        <v>140</v>
      </c>
      <c r="H3" s="175"/>
      <c r="I3" s="184" t="s">
        <v>141</v>
      </c>
      <c r="J3" s="175"/>
      <c r="K3" s="184" t="s">
        <v>142</v>
      </c>
      <c r="L3" s="175"/>
      <c r="M3" s="178" t="s">
        <v>143</v>
      </c>
      <c r="N3" s="175"/>
      <c r="O3" s="179" t="s">
        <v>144</v>
      </c>
      <c r="P3" s="179" t="s">
        <v>145</v>
      </c>
      <c r="Q3" s="181" t="s">
        <v>146</v>
      </c>
      <c r="R3" s="115"/>
      <c r="S3" s="115"/>
      <c r="T3" s="115"/>
      <c r="U3" s="115"/>
      <c r="V3" s="115"/>
      <c r="W3" s="116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2" ht="15.75" customHeight="1" x14ac:dyDescent="0.2">
      <c r="A4" s="180"/>
      <c r="B4" s="180"/>
      <c r="C4" s="117" t="s">
        <v>147</v>
      </c>
      <c r="D4" s="117" t="s">
        <v>148</v>
      </c>
      <c r="E4" s="118" t="s">
        <v>147</v>
      </c>
      <c r="F4" s="118" t="s">
        <v>148</v>
      </c>
      <c r="G4" s="117" t="s">
        <v>147</v>
      </c>
      <c r="H4" s="117" t="s">
        <v>148</v>
      </c>
      <c r="I4" s="118" t="s">
        <v>147</v>
      </c>
      <c r="J4" s="118" t="s">
        <v>148</v>
      </c>
      <c r="K4" s="118" t="s">
        <v>147</v>
      </c>
      <c r="L4" s="118" t="s">
        <v>148</v>
      </c>
      <c r="M4" s="117" t="s">
        <v>147</v>
      </c>
      <c r="N4" s="117" t="s">
        <v>148</v>
      </c>
      <c r="O4" s="180"/>
      <c r="P4" s="180"/>
      <c r="Q4" s="180"/>
      <c r="R4" s="115"/>
      <c r="S4" s="115"/>
      <c r="T4" s="115"/>
      <c r="U4" s="115"/>
      <c r="V4" s="115"/>
      <c r="W4" s="116"/>
      <c r="X4" s="116"/>
      <c r="Y4" s="116"/>
      <c r="Z4" s="116"/>
      <c r="AA4" s="116"/>
      <c r="AB4" s="116"/>
      <c r="AC4" s="116"/>
      <c r="AD4" s="116"/>
      <c r="AE4" s="116"/>
      <c r="AF4" s="116"/>
    </row>
    <row r="5" spans="1:32" ht="15.75" customHeight="1" x14ac:dyDescent="0.2">
      <c r="A5" s="176" t="s">
        <v>53</v>
      </c>
      <c r="B5" s="175"/>
      <c r="C5" s="119"/>
      <c r="D5" s="120"/>
      <c r="E5" s="119"/>
      <c r="F5" s="120"/>
      <c r="G5" s="119"/>
      <c r="H5" s="120"/>
      <c r="I5" s="119"/>
      <c r="J5" s="120"/>
      <c r="K5" s="119"/>
      <c r="L5" s="121"/>
      <c r="M5" s="119"/>
      <c r="N5" s="120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ht="15.75" customHeight="1" x14ac:dyDescent="0.2">
      <c r="A6" s="122" t="s">
        <v>8</v>
      </c>
      <c r="B6" s="122" t="s">
        <v>54</v>
      </c>
      <c r="C6" s="123">
        <v>10</v>
      </c>
      <c r="D6" s="124">
        <v>0.77</v>
      </c>
      <c r="E6" s="123">
        <v>3</v>
      </c>
      <c r="F6" s="124">
        <v>0.23</v>
      </c>
      <c r="G6" s="123">
        <v>0</v>
      </c>
      <c r="H6" s="124">
        <v>0</v>
      </c>
      <c r="I6" s="123">
        <v>0</v>
      </c>
      <c r="J6" s="124">
        <v>0</v>
      </c>
      <c r="K6" s="123">
        <v>0</v>
      </c>
      <c r="L6" s="123">
        <v>0</v>
      </c>
      <c r="M6" s="123">
        <v>0</v>
      </c>
      <c r="N6" s="124">
        <v>0</v>
      </c>
      <c r="O6" s="123">
        <v>0</v>
      </c>
      <c r="P6" s="123">
        <v>0</v>
      </c>
      <c r="Q6" s="123">
        <v>13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</row>
    <row r="7" spans="1:32" ht="15.75" customHeight="1" x14ac:dyDescent="0.2">
      <c r="A7" s="22" t="s">
        <v>8</v>
      </c>
      <c r="B7" s="46" t="s">
        <v>58</v>
      </c>
      <c r="C7" s="39">
        <v>20</v>
      </c>
      <c r="D7" s="126">
        <v>0.67</v>
      </c>
      <c r="E7" s="39">
        <v>5</v>
      </c>
      <c r="F7" s="126">
        <v>0.17</v>
      </c>
      <c r="G7" s="39">
        <v>0</v>
      </c>
      <c r="H7" s="126">
        <v>0</v>
      </c>
      <c r="I7" s="39">
        <v>3</v>
      </c>
      <c r="J7" s="126">
        <v>0.1</v>
      </c>
      <c r="K7" s="39">
        <v>1</v>
      </c>
      <c r="L7" s="126">
        <v>3.3300000000000003E-2</v>
      </c>
      <c r="M7" s="39">
        <v>1</v>
      </c>
      <c r="N7" s="126">
        <v>0.03</v>
      </c>
      <c r="O7" s="39">
        <v>0</v>
      </c>
      <c r="P7" s="39">
        <v>0</v>
      </c>
      <c r="Q7" s="39">
        <v>30</v>
      </c>
      <c r="R7" s="4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.75" customHeight="1" x14ac:dyDescent="0.2">
      <c r="A8" s="122" t="s">
        <v>60</v>
      </c>
      <c r="B8" s="122" t="s">
        <v>61</v>
      </c>
      <c r="C8" s="123">
        <v>9</v>
      </c>
      <c r="D8" s="124">
        <v>0.64</v>
      </c>
      <c r="E8" s="123">
        <v>4</v>
      </c>
      <c r="F8" s="124">
        <v>0.28999999999999998</v>
      </c>
      <c r="G8" s="123">
        <v>0</v>
      </c>
      <c r="H8" s="124">
        <v>0</v>
      </c>
      <c r="I8" s="123">
        <v>0</v>
      </c>
      <c r="J8" s="124">
        <v>0</v>
      </c>
      <c r="K8" s="123">
        <v>0</v>
      </c>
      <c r="L8" s="123">
        <v>0</v>
      </c>
      <c r="M8" s="123">
        <v>1</v>
      </c>
      <c r="N8" s="124">
        <v>7.0000000000000007E-2</v>
      </c>
      <c r="O8" s="123">
        <v>0</v>
      </c>
      <c r="P8" s="123">
        <v>0</v>
      </c>
      <c r="Q8" s="123">
        <v>14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</row>
    <row r="9" spans="1:32" ht="15.75" customHeight="1" x14ac:dyDescent="0.2">
      <c r="A9" s="22" t="s">
        <v>60</v>
      </c>
      <c r="B9" s="46" t="s">
        <v>62</v>
      </c>
      <c r="C9" s="39">
        <v>13</v>
      </c>
      <c r="D9" s="126">
        <v>0.5</v>
      </c>
      <c r="E9" s="39">
        <v>11</v>
      </c>
      <c r="F9" s="126">
        <v>0.42</v>
      </c>
      <c r="G9" s="39">
        <v>1</v>
      </c>
      <c r="H9" s="126">
        <v>0.04</v>
      </c>
      <c r="I9" s="39">
        <v>0</v>
      </c>
      <c r="J9" s="126">
        <v>0</v>
      </c>
      <c r="K9" s="39">
        <v>0</v>
      </c>
      <c r="L9" s="39">
        <v>0</v>
      </c>
      <c r="M9" s="39">
        <v>1</v>
      </c>
      <c r="N9" s="126">
        <v>0.04</v>
      </c>
      <c r="O9" s="39">
        <v>0</v>
      </c>
      <c r="P9" s="39">
        <v>0</v>
      </c>
      <c r="Q9" s="39">
        <v>26</v>
      </c>
      <c r="R9" s="44"/>
      <c r="S9" s="44"/>
      <c r="T9" s="44"/>
      <c r="U9" s="44"/>
      <c r="V9" s="44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5.75" customHeight="1" x14ac:dyDescent="0.2">
      <c r="A10" s="122" t="s">
        <v>64</v>
      </c>
      <c r="B10" s="122" t="s">
        <v>4</v>
      </c>
      <c r="C10" s="123">
        <v>85</v>
      </c>
      <c r="D10" s="124">
        <v>0.48</v>
      </c>
      <c r="E10" s="123">
        <v>58</v>
      </c>
      <c r="F10" s="124">
        <v>0.33</v>
      </c>
      <c r="G10" s="123">
        <v>22</v>
      </c>
      <c r="H10" s="124">
        <v>0.12</v>
      </c>
      <c r="I10" s="123">
        <v>2</v>
      </c>
      <c r="J10" s="124">
        <v>0.01</v>
      </c>
      <c r="K10" s="123">
        <v>0</v>
      </c>
      <c r="L10" s="123">
        <v>0</v>
      </c>
      <c r="M10" s="123">
        <v>10</v>
      </c>
      <c r="N10" s="124">
        <v>0.06</v>
      </c>
      <c r="O10" s="123">
        <v>0</v>
      </c>
      <c r="P10" s="123">
        <v>0</v>
      </c>
      <c r="Q10" s="123">
        <v>177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</row>
    <row r="11" spans="1:32" ht="15.75" customHeight="1" x14ac:dyDescent="0.2">
      <c r="A11" s="22" t="s">
        <v>66</v>
      </c>
      <c r="B11" s="46" t="s">
        <v>149</v>
      </c>
      <c r="C11" s="39">
        <v>15</v>
      </c>
      <c r="D11" s="126">
        <v>0.6</v>
      </c>
      <c r="E11" s="39">
        <v>8</v>
      </c>
      <c r="F11" s="126">
        <v>0.32</v>
      </c>
      <c r="G11" s="39">
        <v>0</v>
      </c>
      <c r="H11" s="126">
        <v>0</v>
      </c>
      <c r="I11" s="39">
        <v>0</v>
      </c>
      <c r="J11" s="126">
        <v>0</v>
      </c>
      <c r="K11" s="39">
        <v>0</v>
      </c>
      <c r="L11" s="39">
        <v>0</v>
      </c>
      <c r="M11" s="39">
        <v>2</v>
      </c>
      <c r="N11" s="126">
        <v>0.08</v>
      </c>
      <c r="O11" s="39">
        <v>0</v>
      </c>
      <c r="P11" s="39">
        <v>0</v>
      </c>
      <c r="Q11" s="39">
        <v>25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customHeight="1" x14ac:dyDescent="0.2">
      <c r="A12" s="182" t="s">
        <v>68</v>
      </c>
      <c r="B12" s="183"/>
      <c r="C12" s="127"/>
      <c r="D12" s="128"/>
      <c r="E12" s="127"/>
      <c r="F12" s="128"/>
      <c r="G12" s="127"/>
      <c r="H12" s="128"/>
      <c r="I12" s="127"/>
      <c r="J12" s="128"/>
      <c r="K12" s="127"/>
      <c r="L12" s="129"/>
      <c r="M12" s="127"/>
      <c r="N12" s="128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</row>
    <row r="13" spans="1:32" ht="15.75" customHeight="1" x14ac:dyDescent="0.2">
      <c r="A13" s="46" t="s">
        <v>10</v>
      </c>
      <c r="B13" s="46" t="s">
        <v>69</v>
      </c>
      <c r="C13" s="39">
        <v>16</v>
      </c>
      <c r="D13" s="126">
        <v>0.55000000000000004</v>
      </c>
      <c r="E13" s="39">
        <v>10</v>
      </c>
      <c r="F13" s="126">
        <v>0.34</v>
      </c>
      <c r="G13" s="39">
        <v>0</v>
      </c>
      <c r="H13" s="126">
        <v>0</v>
      </c>
      <c r="I13" s="39">
        <v>0</v>
      </c>
      <c r="J13" s="126">
        <v>0</v>
      </c>
      <c r="K13" s="39">
        <v>0</v>
      </c>
      <c r="L13" s="39">
        <v>0</v>
      </c>
      <c r="M13" s="39">
        <v>3</v>
      </c>
      <c r="N13" s="126">
        <v>0.1</v>
      </c>
      <c r="O13" s="39">
        <v>0</v>
      </c>
      <c r="P13" s="39">
        <v>0</v>
      </c>
      <c r="Q13" s="39">
        <v>29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15.75" customHeight="1" x14ac:dyDescent="0.2">
      <c r="A14" s="130" t="s">
        <v>5</v>
      </c>
      <c r="B14" s="130" t="s">
        <v>6</v>
      </c>
      <c r="C14" s="131">
        <v>3</v>
      </c>
      <c r="D14" s="132">
        <v>0.23</v>
      </c>
      <c r="E14" s="131">
        <v>9</v>
      </c>
      <c r="F14" s="132">
        <v>0.69</v>
      </c>
      <c r="G14" s="131">
        <v>0</v>
      </c>
      <c r="H14" s="132">
        <v>0</v>
      </c>
      <c r="I14" s="131">
        <v>0</v>
      </c>
      <c r="J14" s="132">
        <v>0</v>
      </c>
      <c r="K14" s="131">
        <v>0</v>
      </c>
      <c r="L14" s="131">
        <v>0</v>
      </c>
      <c r="M14" s="131">
        <v>1</v>
      </c>
      <c r="N14" s="132">
        <v>0.08</v>
      </c>
      <c r="O14" s="131">
        <v>0</v>
      </c>
      <c r="P14" s="131">
        <v>0</v>
      </c>
      <c r="Q14" s="131">
        <v>13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</row>
    <row r="15" spans="1:32" ht="15.75" customHeight="1" x14ac:dyDescent="0.2">
      <c r="A15" s="134" t="s">
        <v>9</v>
      </c>
      <c r="B15" s="134" t="s">
        <v>71</v>
      </c>
      <c r="C15" s="39">
        <v>38</v>
      </c>
      <c r="D15" s="126">
        <v>0.21</v>
      </c>
      <c r="E15" s="39">
        <v>118</v>
      </c>
      <c r="F15" s="126">
        <v>0.64</v>
      </c>
      <c r="G15" s="39">
        <v>1</v>
      </c>
      <c r="H15" s="126">
        <v>0.01</v>
      </c>
      <c r="I15" s="39">
        <v>4</v>
      </c>
      <c r="J15" s="126">
        <v>0.02</v>
      </c>
      <c r="K15" s="39">
        <v>1</v>
      </c>
      <c r="L15" s="135">
        <v>5.4000000000000003E-3</v>
      </c>
      <c r="M15" s="39">
        <v>22</v>
      </c>
      <c r="N15" s="126">
        <v>0.12</v>
      </c>
      <c r="O15" s="39">
        <v>0</v>
      </c>
      <c r="P15" s="39">
        <v>0</v>
      </c>
      <c r="Q15" s="39">
        <v>184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8" spans="1:1" ht="15.75" customHeight="1" x14ac:dyDescent="0.2">
      <c r="A18" s="78" t="s">
        <v>150</v>
      </c>
    </row>
    <row r="34" spans="1:1" ht="15.75" customHeight="1" x14ac:dyDescent="0.2">
      <c r="A34" s="78" t="s">
        <v>151</v>
      </c>
    </row>
    <row r="50" spans="1:1" ht="12.75" x14ac:dyDescent="0.2">
      <c r="A50" s="78" t="s">
        <v>152</v>
      </c>
    </row>
    <row r="66" spans="1:1" ht="12.75" x14ac:dyDescent="0.2">
      <c r="A66" s="78" t="s">
        <v>153</v>
      </c>
    </row>
  </sheetData>
  <mergeCells count="13">
    <mergeCell ref="A12:B12"/>
    <mergeCell ref="A3:A4"/>
    <mergeCell ref="B3:B4"/>
    <mergeCell ref="C3:D3"/>
    <mergeCell ref="E3:F3"/>
    <mergeCell ref="M3:N3"/>
    <mergeCell ref="O3:O4"/>
    <mergeCell ref="P3:P4"/>
    <mergeCell ref="Q3:Q4"/>
    <mergeCell ref="A5:B5"/>
    <mergeCell ref="G3:H3"/>
    <mergeCell ref="I3:J3"/>
    <mergeCell ref="K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24"/>
  <sheetViews>
    <sheetView workbookViewId="0">
      <selection sqref="A1:D1"/>
    </sheetView>
  </sheetViews>
  <sheetFormatPr defaultColWidth="12.5703125" defaultRowHeight="15.75" customHeight="1" x14ac:dyDescent="0.2"/>
  <sheetData>
    <row r="1" spans="1:38" x14ac:dyDescent="0.25">
      <c r="A1" s="185" t="s">
        <v>154</v>
      </c>
      <c r="B1" s="172"/>
      <c r="C1" s="172"/>
      <c r="D1" s="172"/>
      <c r="E1" s="186" t="s">
        <v>155</v>
      </c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1:38" ht="15.75" customHeight="1" x14ac:dyDescent="0.2">
      <c r="A2" s="137" t="s">
        <v>156</v>
      </c>
      <c r="B2" s="137" t="s">
        <v>157</v>
      </c>
      <c r="C2" s="137" t="s">
        <v>0</v>
      </c>
      <c r="D2" s="138" t="s">
        <v>146</v>
      </c>
      <c r="E2" s="139">
        <v>44322</v>
      </c>
      <c r="F2" s="139">
        <v>44350</v>
      </c>
      <c r="G2" s="139">
        <v>44378</v>
      </c>
      <c r="H2" s="139">
        <v>44413</v>
      </c>
      <c r="I2" s="139">
        <v>44441</v>
      </c>
      <c r="J2" s="139">
        <v>44476</v>
      </c>
      <c r="K2" s="139">
        <v>44504</v>
      </c>
      <c r="L2" s="139">
        <v>44532</v>
      </c>
      <c r="M2" s="139">
        <v>44567</v>
      </c>
      <c r="N2" s="139">
        <v>44595</v>
      </c>
      <c r="O2" s="139">
        <v>44623</v>
      </c>
      <c r="P2" s="139">
        <v>44658</v>
      </c>
      <c r="Q2" s="140" t="s">
        <v>158</v>
      </c>
      <c r="R2" s="140" t="s">
        <v>158</v>
      </c>
      <c r="S2" s="140" t="s">
        <v>158</v>
      </c>
      <c r="T2" s="140" t="s">
        <v>158</v>
      </c>
      <c r="U2" s="140" t="s">
        <v>158</v>
      </c>
      <c r="V2" s="140" t="s">
        <v>158</v>
      </c>
      <c r="W2" s="140" t="s">
        <v>158</v>
      </c>
      <c r="X2" s="140" t="s">
        <v>158</v>
      </c>
      <c r="Y2" s="140" t="s">
        <v>158</v>
      </c>
      <c r="Z2" s="140" t="s">
        <v>158</v>
      </c>
      <c r="AA2" s="140" t="s">
        <v>158</v>
      </c>
      <c r="AB2" s="140" t="s">
        <v>158</v>
      </c>
      <c r="AC2" s="140" t="s">
        <v>158</v>
      </c>
      <c r="AD2" s="140" t="s">
        <v>158</v>
      </c>
      <c r="AE2" s="140" t="s">
        <v>158</v>
      </c>
      <c r="AF2" s="140" t="s">
        <v>158</v>
      </c>
      <c r="AG2" s="140" t="s">
        <v>158</v>
      </c>
      <c r="AH2" s="140" t="s">
        <v>158</v>
      </c>
      <c r="AI2" s="140" t="s">
        <v>158</v>
      </c>
      <c r="AJ2" s="140" t="s">
        <v>158</v>
      </c>
      <c r="AK2" s="140" t="s">
        <v>158</v>
      </c>
      <c r="AL2" s="140" t="s">
        <v>158</v>
      </c>
    </row>
    <row r="3" spans="1:38" ht="15.75" customHeight="1" x14ac:dyDescent="0.2">
      <c r="A3" s="141" t="s">
        <v>159</v>
      </c>
      <c r="B3" s="141" t="s">
        <v>160</v>
      </c>
      <c r="C3" s="141" t="s">
        <v>3</v>
      </c>
      <c r="D3" s="142">
        <v>1</v>
      </c>
      <c r="E3" s="143"/>
      <c r="F3" s="143"/>
      <c r="G3" s="143"/>
      <c r="H3" s="143"/>
      <c r="I3" s="142" t="s">
        <v>161</v>
      </c>
      <c r="J3" s="143"/>
      <c r="K3" s="143"/>
      <c r="L3" s="143"/>
      <c r="M3" s="143"/>
      <c r="N3" s="143"/>
      <c r="O3" s="143"/>
      <c r="P3" s="14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1:38" ht="15.75" customHeight="1" x14ac:dyDescent="0.2">
      <c r="A4" s="141" t="s">
        <v>162</v>
      </c>
      <c r="B4" s="141" t="s">
        <v>163</v>
      </c>
      <c r="C4" s="141" t="s">
        <v>3</v>
      </c>
      <c r="D4" s="142">
        <v>2</v>
      </c>
      <c r="E4" s="143"/>
      <c r="F4" s="143"/>
      <c r="G4" s="143"/>
      <c r="H4" s="143"/>
      <c r="I4" s="142" t="s">
        <v>161</v>
      </c>
      <c r="J4" s="142" t="s">
        <v>161</v>
      </c>
      <c r="K4" s="143"/>
      <c r="L4" s="143"/>
      <c r="M4" s="143"/>
      <c r="N4" s="143"/>
      <c r="O4" s="143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38" ht="15.75" customHeight="1" x14ac:dyDescent="0.2">
      <c r="A5" s="141" t="s">
        <v>164</v>
      </c>
      <c r="B5" s="141" t="s">
        <v>165</v>
      </c>
      <c r="C5" s="141" t="s">
        <v>3</v>
      </c>
      <c r="D5" s="142">
        <v>6</v>
      </c>
      <c r="E5" s="143"/>
      <c r="F5" s="143"/>
      <c r="G5" s="143"/>
      <c r="H5" s="143"/>
      <c r="I5" s="142" t="s">
        <v>161</v>
      </c>
      <c r="J5" s="142" t="s">
        <v>161</v>
      </c>
      <c r="K5" s="142" t="s">
        <v>161</v>
      </c>
      <c r="L5" s="143"/>
      <c r="M5" s="142" t="s">
        <v>161</v>
      </c>
      <c r="N5" s="142" t="s">
        <v>161</v>
      </c>
      <c r="O5" s="143"/>
      <c r="P5" s="142" t="s">
        <v>161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1:38" ht="15.75" customHeight="1" x14ac:dyDescent="0.2">
      <c r="A6" s="141" t="s">
        <v>166</v>
      </c>
      <c r="B6" s="141" t="s">
        <v>167</v>
      </c>
      <c r="C6" s="141" t="s">
        <v>3</v>
      </c>
      <c r="D6" s="142">
        <v>1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2" t="s">
        <v>161</v>
      </c>
      <c r="P6" s="143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ht="15.75" customHeight="1" x14ac:dyDescent="0.2">
      <c r="A7" s="141" t="s">
        <v>168</v>
      </c>
      <c r="B7" s="141" t="s">
        <v>169</v>
      </c>
      <c r="C7" s="141" t="s">
        <v>3</v>
      </c>
      <c r="D7" s="142">
        <v>2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 t="s">
        <v>161</v>
      </c>
      <c r="P7" s="142" t="s">
        <v>161</v>
      </c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ht="15.75" customHeight="1" x14ac:dyDescent="0.2">
      <c r="A8" s="141" t="s">
        <v>170</v>
      </c>
      <c r="B8" s="141" t="s">
        <v>167</v>
      </c>
      <c r="C8" s="141" t="s">
        <v>3</v>
      </c>
      <c r="D8" s="142">
        <v>6</v>
      </c>
      <c r="E8" s="143"/>
      <c r="F8" s="142" t="s">
        <v>161</v>
      </c>
      <c r="G8" s="142" t="s">
        <v>161</v>
      </c>
      <c r="H8" s="142" t="s">
        <v>161</v>
      </c>
      <c r="I8" s="143"/>
      <c r="J8" s="143"/>
      <c r="K8" s="143"/>
      <c r="L8" s="142" t="s">
        <v>161</v>
      </c>
      <c r="M8" s="143"/>
      <c r="N8" s="143"/>
      <c r="O8" s="142" t="s">
        <v>161</v>
      </c>
      <c r="P8" s="142" t="s">
        <v>161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ht="15.75" customHeight="1" x14ac:dyDescent="0.2">
      <c r="A9" s="145" t="s">
        <v>171</v>
      </c>
      <c r="B9" s="145" t="s">
        <v>172</v>
      </c>
      <c r="C9" s="145" t="s">
        <v>66</v>
      </c>
      <c r="D9" s="146">
        <v>3</v>
      </c>
      <c r="E9" s="146" t="s">
        <v>161</v>
      </c>
      <c r="F9" s="147"/>
      <c r="G9" s="146" t="s">
        <v>161</v>
      </c>
      <c r="H9" s="146" t="s">
        <v>161</v>
      </c>
      <c r="I9" s="147"/>
      <c r="J9" s="147"/>
      <c r="K9" s="147"/>
      <c r="L9" s="147"/>
      <c r="M9" s="147"/>
      <c r="N9" s="147"/>
      <c r="O9" s="147"/>
      <c r="P9" s="147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</row>
    <row r="10" spans="1:38" ht="15.75" customHeight="1" x14ac:dyDescent="0.2">
      <c r="A10" s="145" t="s">
        <v>173</v>
      </c>
      <c r="B10" s="145" t="s">
        <v>174</v>
      </c>
      <c r="C10" s="145" t="s">
        <v>66</v>
      </c>
      <c r="D10" s="146">
        <v>6</v>
      </c>
      <c r="E10" s="147"/>
      <c r="F10" s="147"/>
      <c r="G10" s="147"/>
      <c r="H10" s="147"/>
      <c r="I10" s="147"/>
      <c r="J10" s="147"/>
      <c r="K10" s="146" t="s">
        <v>161</v>
      </c>
      <c r="L10" s="146" t="s">
        <v>161</v>
      </c>
      <c r="M10" s="146" t="s">
        <v>161</v>
      </c>
      <c r="N10" s="146" t="s">
        <v>161</v>
      </c>
      <c r="O10" s="146" t="s">
        <v>161</v>
      </c>
      <c r="P10" s="146" t="s">
        <v>161</v>
      </c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8" ht="15.75" customHeight="1" x14ac:dyDescent="0.2">
      <c r="A11" s="145" t="s">
        <v>175</v>
      </c>
      <c r="B11" s="145" t="s">
        <v>176</v>
      </c>
      <c r="C11" s="145" t="s">
        <v>66</v>
      </c>
      <c r="D11" s="146">
        <v>2</v>
      </c>
      <c r="E11" s="147"/>
      <c r="F11" s="147"/>
      <c r="G11" s="147"/>
      <c r="H11" s="147"/>
      <c r="I11" s="146" t="s">
        <v>161</v>
      </c>
      <c r="J11" s="146" t="s">
        <v>161</v>
      </c>
      <c r="K11" s="147"/>
      <c r="L11" s="147"/>
      <c r="M11" s="147"/>
      <c r="N11" s="147"/>
      <c r="O11" s="147"/>
      <c r="P11" s="147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8" ht="15.75" customHeight="1" x14ac:dyDescent="0.2">
      <c r="A12" s="145" t="s">
        <v>177</v>
      </c>
      <c r="B12" s="145" t="s">
        <v>178</v>
      </c>
      <c r="C12" s="145" t="s">
        <v>66</v>
      </c>
      <c r="D12" s="146">
        <v>1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6" t="s">
        <v>161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8" ht="15.75" customHeight="1" x14ac:dyDescent="0.2">
      <c r="A13" s="149" t="s">
        <v>179</v>
      </c>
      <c r="B13" s="149" t="s">
        <v>180</v>
      </c>
      <c r="C13" s="149" t="s">
        <v>5</v>
      </c>
      <c r="D13" s="150">
        <v>3</v>
      </c>
      <c r="E13" s="151"/>
      <c r="F13" s="151"/>
      <c r="G13" s="151"/>
      <c r="H13" s="151"/>
      <c r="I13" s="151"/>
      <c r="J13" s="151"/>
      <c r="K13" s="151"/>
      <c r="L13" s="151"/>
      <c r="M13" s="150" t="s">
        <v>161</v>
      </c>
      <c r="N13" s="150" t="s">
        <v>161</v>
      </c>
      <c r="O13" s="150" t="s">
        <v>161</v>
      </c>
      <c r="P13" s="151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ht="15.75" customHeight="1" x14ac:dyDescent="0.2">
      <c r="A14" s="149" t="s">
        <v>181</v>
      </c>
      <c r="B14" s="149" t="s">
        <v>182</v>
      </c>
      <c r="C14" s="149" t="s">
        <v>5</v>
      </c>
      <c r="D14" s="150">
        <v>6</v>
      </c>
      <c r="E14" s="151"/>
      <c r="F14" s="150" t="s">
        <v>161</v>
      </c>
      <c r="G14" s="151"/>
      <c r="H14" s="150" t="s">
        <v>161</v>
      </c>
      <c r="I14" s="151"/>
      <c r="J14" s="150" t="s">
        <v>161</v>
      </c>
      <c r="K14" s="150" t="s">
        <v>161</v>
      </c>
      <c r="L14" s="150" t="s">
        <v>161</v>
      </c>
      <c r="M14" s="150" t="s">
        <v>161</v>
      </c>
      <c r="N14" s="151"/>
      <c r="O14" s="151"/>
      <c r="P14" s="151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1:38" ht="15.75" customHeight="1" x14ac:dyDescent="0.2">
      <c r="A15" s="149" t="s">
        <v>183</v>
      </c>
      <c r="B15" s="149" t="s">
        <v>184</v>
      </c>
      <c r="C15" s="149" t="s">
        <v>5</v>
      </c>
      <c r="D15" s="150">
        <v>3</v>
      </c>
      <c r="E15" s="150" t="s">
        <v>161</v>
      </c>
      <c r="F15" s="151"/>
      <c r="G15" s="150" t="s">
        <v>161</v>
      </c>
      <c r="H15" s="151"/>
      <c r="I15" s="151"/>
      <c r="J15" s="151"/>
      <c r="K15" s="151"/>
      <c r="L15" s="150" t="s">
        <v>161</v>
      </c>
      <c r="M15" s="151"/>
      <c r="N15" s="151"/>
      <c r="O15" s="151"/>
      <c r="P15" s="151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ht="15.75" customHeight="1" x14ac:dyDescent="0.2">
      <c r="A16" s="153" t="s">
        <v>185</v>
      </c>
      <c r="B16" s="153" t="s">
        <v>186</v>
      </c>
      <c r="C16" s="153" t="s">
        <v>8</v>
      </c>
      <c r="D16" s="154">
        <v>11</v>
      </c>
      <c r="E16" s="154" t="s">
        <v>161</v>
      </c>
      <c r="F16" s="154" t="s">
        <v>161</v>
      </c>
      <c r="G16" s="155"/>
      <c r="H16" s="154" t="s">
        <v>161</v>
      </c>
      <c r="I16" s="154" t="s">
        <v>161</v>
      </c>
      <c r="J16" s="154" t="s">
        <v>161</v>
      </c>
      <c r="K16" s="154" t="s">
        <v>161</v>
      </c>
      <c r="L16" s="154" t="s">
        <v>161</v>
      </c>
      <c r="M16" s="154" t="s">
        <v>161</v>
      </c>
      <c r="N16" s="154" t="s">
        <v>161</v>
      </c>
      <c r="O16" s="154" t="s">
        <v>161</v>
      </c>
      <c r="P16" s="154" t="s">
        <v>161</v>
      </c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</row>
    <row r="17" spans="1:38" ht="15.75" customHeight="1" x14ac:dyDescent="0.2">
      <c r="A17" s="157" t="s">
        <v>187</v>
      </c>
      <c r="B17" s="157" t="s">
        <v>188</v>
      </c>
      <c r="C17" s="157" t="s">
        <v>7</v>
      </c>
      <c r="D17" s="158">
        <v>9</v>
      </c>
      <c r="E17" s="159"/>
      <c r="F17" s="159"/>
      <c r="G17" s="158" t="s">
        <v>161</v>
      </c>
      <c r="H17" s="158" t="s">
        <v>161</v>
      </c>
      <c r="I17" s="158" t="s">
        <v>161</v>
      </c>
      <c r="J17" s="159"/>
      <c r="K17" s="158" t="s">
        <v>161</v>
      </c>
      <c r="L17" s="158" t="s">
        <v>161</v>
      </c>
      <c r="M17" s="158" t="s">
        <v>161</v>
      </c>
      <c r="N17" s="158" t="s">
        <v>161</v>
      </c>
      <c r="O17" s="158" t="s">
        <v>161</v>
      </c>
      <c r="P17" s="158" t="s">
        <v>161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</row>
    <row r="18" spans="1:38" ht="15.75" customHeight="1" x14ac:dyDescent="0.2">
      <c r="A18" s="161" t="s">
        <v>189</v>
      </c>
      <c r="B18" s="161" t="s">
        <v>190</v>
      </c>
      <c r="C18" s="161" t="s">
        <v>9</v>
      </c>
      <c r="D18" s="162">
        <v>1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2" t="s">
        <v>161</v>
      </c>
      <c r="P18" s="16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ht="15.75" customHeight="1" x14ac:dyDescent="0.2">
      <c r="A19" s="161" t="s">
        <v>191</v>
      </c>
      <c r="B19" s="161" t="s">
        <v>192</v>
      </c>
      <c r="C19" s="161" t="s">
        <v>9</v>
      </c>
      <c r="D19" s="162">
        <v>5</v>
      </c>
      <c r="E19" s="163"/>
      <c r="F19" s="163"/>
      <c r="G19" s="163"/>
      <c r="H19" s="162" t="s">
        <v>161</v>
      </c>
      <c r="I19" s="162" t="s">
        <v>161</v>
      </c>
      <c r="J19" s="163"/>
      <c r="K19" s="163"/>
      <c r="L19" s="163"/>
      <c r="M19" s="162" t="s">
        <v>161</v>
      </c>
      <c r="N19" s="162" t="s">
        <v>161</v>
      </c>
      <c r="O19" s="162" t="s">
        <v>161</v>
      </c>
      <c r="P19" s="163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ht="15.75" customHeight="1" x14ac:dyDescent="0.2">
      <c r="A20" s="161" t="s">
        <v>193</v>
      </c>
      <c r="B20" s="161" t="s">
        <v>194</v>
      </c>
      <c r="C20" s="161" t="s">
        <v>9</v>
      </c>
      <c r="D20" s="162">
        <v>6</v>
      </c>
      <c r="E20" s="163"/>
      <c r="F20" s="163"/>
      <c r="G20" s="163"/>
      <c r="H20" s="162" t="s">
        <v>161</v>
      </c>
      <c r="I20" s="163"/>
      <c r="J20" s="163"/>
      <c r="K20" s="162" t="s">
        <v>161</v>
      </c>
      <c r="L20" s="162" t="s">
        <v>161</v>
      </c>
      <c r="M20" s="162" t="s">
        <v>161</v>
      </c>
      <c r="N20" s="162" t="s">
        <v>161</v>
      </c>
      <c r="O20" s="162" t="s">
        <v>161</v>
      </c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ht="15.75" customHeight="1" x14ac:dyDescent="0.2">
      <c r="A21" s="165" t="s">
        <v>195</v>
      </c>
      <c r="B21" s="165" t="s">
        <v>196</v>
      </c>
      <c r="C21" s="165" t="s">
        <v>10</v>
      </c>
      <c r="D21" s="166">
        <f t="shared" ref="D21:D23" si="0">COUNTIF(E21:BF21,"&lt;&gt;")</f>
        <v>3</v>
      </c>
      <c r="E21" s="167" t="s">
        <v>161</v>
      </c>
      <c r="F21" s="168" t="s">
        <v>161</v>
      </c>
      <c r="G21" s="169"/>
      <c r="H21" s="167" t="s">
        <v>161</v>
      </c>
      <c r="I21" s="166"/>
      <c r="J21" s="166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70"/>
      <c r="AL21" s="170"/>
    </row>
    <row r="22" spans="1:38" ht="15.75" customHeight="1" x14ac:dyDescent="0.2">
      <c r="A22" s="165" t="s">
        <v>197</v>
      </c>
      <c r="B22" s="165" t="s">
        <v>198</v>
      </c>
      <c r="C22" s="165" t="s">
        <v>10</v>
      </c>
      <c r="D22" s="166">
        <f t="shared" si="0"/>
        <v>3</v>
      </c>
      <c r="E22" s="169"/>
      <c r="F22" s="169"/>
      <c r="G22" s="169"/>
      <c r="H22" s="166"/>
      <c r="I22" s="166"/>
      <c r="J22" s="166"/>
      <c r="K22" s="166"/>
      <c r="L22" s="166"/>
      <c r="M22" s="166"/>
      <c r="N22" s="167" t="s">
        <v>161</v>
      </c>
      <c r="O22" s="167" t="s">
        <v>161</v>
      </c>
      <c r="P22" s="167" t="s">
        <v>161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70"/>
      <c r="AK22" s="170"/>
      <c r="AL22" s="170"/>
    </row>
    <row r="23" spans="1:38" ht="15.75" customHeight="1" x14ac:dyDescent="0.2">
      <c r="A23" s="165" t="s">
        <v>199</v>
      </c>
      <c r="B23" s="165" t="s">
        <v>200</v>
      </c>
      <c r="C23" s="165" t="s">
        <v>10</v>
      </c>
      <c r="D23" s="166">
        <f t="shared" si="0"/>
        <v>4</v>
      </c>
      <c r="E23" s="166"/>
      <c r="F23" s="166"/>
      <c r="G23" s="166"/>
      <c r="H23" s="167" t="s">
        <v>161</v>
      </c>
      <c r="I23" s="167" t="s">
        <v>161</v>
      </c>
      <c r="J23" s="167" t="s">
        <v>161</v>
      </c>
      <c r="K23" s="166"/>
      <c r="L23" s="169"/>
      <c r="M23" s="169"/>
      <c r="N23" s="167" t="s">
        <v>161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70"/>
      <c r="AK23" s="170"/>
      <c r="AL23" s="170"/>
    </row>
    <row r="24" spans="1:38" ht="15.75" customHeight="1" x14ac:dyDescent="0.2">
      <c r="A24" s="165" t="s">
        <v>201</v>
      </c>
      <c r="B24" s="165" t="s">
        <v>202</v>
      </c>
      <c r="C24" s="165" t="s">
        <v>10</v>
      </c>
      <c r="D24" s="167">
        <v>1</v>
      </c>
      <c r="E24" s="166"/>
      <c r="F24" s="166"/>
      <c r="G24" s="166" t="s">
        <v>161</v>
      </c>
      <c r="H24" s="167"/>
      <c r="I24" s="167"/>
      <c r="J24" s="167"/>
      <c r="K24" s="166"/>
      <c r="L24" s="169"/>
      <c r="M24" s="169"/>
      <c r="N24" s="167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0"/>
      <c r="AL24" s="170"/>
    </row>
  </sheetData>
  <mergeCells count="2">
    <mergeCell ref="A1:D1"/>
    <mergeCell ref="E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FY2022 CoC Competition</vt:lpstr>
      <vt:lpstr>Cost Effectiveness</vt:lpstr>
      <vt:lpstr>Race Data - Info Only</vt:lpstr>
      <vt:lpstr>Core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 Mueller, Torrie</dc:creator>
  <cp:lastModifiedBy>Kopp Mueller, Torrie</cp:lastModifiedBy>
  <dcterms:created xsi:type="dcterms:W3CDTF">2022-08-10T18:25:47Z</dcterms:created>
  <dcterms:modified xsi:type="dcterms:W3CDTF">2022-08-10T18:25:47Z</dcterms:modified>
</cp:coreProperties>
</file>