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dcommon\CDUSERS\TKM\NOFA\NOFO FY2023\Competition Documents\"/>
    </mc:Choice>
  </mc:AlternateContent>
  <bookViews>
    <workbookView xWindow="0" yWindow="0" windowWidth="19200" windowHeight="7050"/>
  </bookViews>
  <sheets>
    <sheet name="FY2023 CoC Competition" sheetId="3" r:id="rId1"/>
    <sheet name="Cost Effectiveness" sheetId="2" r:id="rId2"/>
    <sheet name="Core Attendance" sheetId="4" r:id="rId3"/>
    <sheet name="Housing First Alignment" sheetId="5" r:id="rId4"/>
    <sheet name="Utilization Rate" sheetId="6" r:id="rId5"/>
  </sheets>
  <calcPr calcId="162913"/>
</workbook>
</file>

<file path=xl/calcChain.xml><?xml version="1.0" encoding="utf-8"?>
<calcChain xmlns="http://schemas.openxmlformats.org/spreadsheetml/2006/main">
  <c r="E13" i="6" l="1"/>
  <c r="E12" i="6"/>
  <c r="E11" i="6"/>
  <c r="E9" i="6"/>
  <c r="E8" i="6"/>
  <c r="E7" i="6"/>
  <c r="E6" i="6"/>
  <c r="E5" i="6"/>
  <c r="E4" i="6"/>
  <c r="E3" i="6"/>
  <c r="AM15" i="3"/>
  <c r="AN15" i="3" s="1"/>
  <c r="W15" i="3"/>
  <c r="V15" i="3"/>
  <c r="T15" i="3"/>
  <c r="AM14" i="3"/>
  <c r="AN14" i="3" s="1"/>
  <c r="W14" i="3"/>
  <c r="V14" i="3"/>
  <c r="T14" i="3"/>
  <c r="AM13" i="3"/>
  <c r="AN13" i="3" s="1"/>
  <c r="V13" i="3"/>
  <c r="AM11" i="3"/>
  <c r="AN11" i="3" s="1"/>
  <c r="V11" i="3"/>
  <c r="T11" i="3"/>
  <c r="AM10" i="3"/>
  <c r="AN10" i="3" s="1"/>
  <c r="V10" i="3"/>
  <c r="T10" i="3"/>
  <c r="AM9" i="3"/>
  <c r="AN9" i="3" s="1"/>
  <c r="V9" i="3"/>
  <c r="T9" i="3"/>
  <c r="AM8" i="3"/>
  <c r="AN8" i="3" s="1"/>
  <c r="V8" i="3"/>
  <c r="T8" i="3"/>
  <c r="AM7" i="3"/>
  <c r="AN7" i="3" s="1"/>
  <c r="V7" i="3"/>
  <c r="T7" i="3"/>
  <c r="AM6" i="3"/>
  <c r="AN6" i="3" s="1"/>
  <c r="V6" i="3"/>
  <c r="T6" i="3"/>
  <c r="AM5" i="3"/>
  <c r="AN5" i="3" s="1"/>
  <c r="V5" i="3"/>
  <c r="T5" i="3"/>
  <c r="D12" i="2"/>
  <c r="D10" i="2"/>
  <c r="D9" i="2"/>
  <c r="D8" i="2"/>
  <c r="D7" i="2"/>
  <c r="D6" i="2"/>
  <c r="D5" i="2"/>
  <c r="D4" i="2"/>
  <c r="D3" i="2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0"/>
            <color rgb="FF000000"/>
            <rFont val="Arial"/>
          </rPr>
          <t>Discovered that I need to look at the budget, not question #5A.
	-Torrie Mueller</t>
        </r>
      </text>
    </comment>
  </commentList>
</comments>
</file>

<file path=xl/sharedStrings.xml><?xml version="1.0" encoding="utf-8"?>
<sst xmlns="http://schemas.openxmlformats.org/spreadsheetml/2006/main" count="632" uniqueCount="263">
  <si>
    <t>Agency</t>
  </si>
  <si>
    <t>Program</t>
  </si>
  <si>
    <t>Dane County</t>
  </si>
  <si>
    <t>Rental Assistance</t>
  </si>
  <si>
    <t>PSH</t>
  </si>
  <si>
    <t>Yes</t>
  </si>
  <si>
    <t>Housing Initiatives</t>
  </si>
  <si>
    <t>Lutheran Social Services</t>
  </si>
  <si>
    <t>RRH</t>
  </si>
  <si>
    <t>LSS Housing First</t>
  </si>
  <si>
    <t>The Road Home</t>
  </si>
  <si>
    <t>Foundations</t>
  </si>
  <si>
    <t>Tellurian</t>
  </si>
  <si>
    <t>Porchlight</t>
  </si>
  <si>
    <t>Housing First Leasing</t>
  </si>
  <si>
    <t>HOSTS</t>
  </si>
  <si>
    <t>The Salvation Army</t>
  </si>
  <si>
    <t>RISE</t>
  </si>
  <si>
    <t>Community Action Coalition</t>
  </si>
  <si>
    <t>NA</t>
  </si>
  <si>
    <t xml:space="preserve">APR Q23  + APR Q5a (stayers) </t>
  </si>
  <si>
    <t>CoC Award</t>
  </si>
  <si>
    <t>Exits to PH + Rentention of PH</t>
  </si>
  <si>
    <t>Cost Effectiveness</t>
  </si>
  <si>
    <t>Score</t>
  </si>
  <si>
    <t>Housing First Leasing Project</t>
  </si>
  <si>
    <t>HOSTS: Housing Opportunites &amp; Supportive Team-Focused Services</t>
  </si>
  <si>
    <t xml:space="preserve">Tellurian </t>
  </si>
  <si>
    <t>Willy Street SRO</t>
  </si>
  <si>
    <t>Permanent Housing Consolidation</t>
  </si>
  <si>
    <t>Dane County (Housing Initatives)</t>
  </si>
  <si>
    <t>Permanant Housing for Chronically Homeless</t>
  </si>
  <si>
    <t>Dane County Rapid Rehousing Program</t>
  </si>
  <si>
    <t>RISE: Rehousing into Supportive Environments</t>
  </si>
  <si>
    <t>COST EFFECTIVENESS*</t>
  </si>
  <si>
    <t>Most Cost Effective: 3 pts</t>
  </si>
  <si>
    <t>2nd Most Cost Effective: 2 pts</t>
  </si>
  <si>
    <t>3rd Most Cost Effective: 1 pts</t>
  </si>
  <si>
    <t>Least Cost Effective: 0 pts</t>
  </si>
  <si>
    <t>*To be scored by CoC Coordinator.  A quarter of the programs will fall into each category.</t>
  </si>
  <si>
    <t>Approved by HSC Board on May 3, 2023</t>
  </si>
  <si>
    <t>CAPACITY</t>
  </si>
  <si>
    <t>POPULATION CHARACTERISTICS</t>
  </si>
  <si>
    <t>OUTCOMES</t>
  </si>
  <si>
    <t>FY23 SCORE</t>
  </si>
  <si>
    <t>Data Source</t>
  </si>
  <si>
    <t>Data period is October 1, 2021-September 30, 2022</t>
  </si>
  <si>
    <t>EHH Quarterly Report for Data Quality</t>
  </si>
  <si>
    <t>Column D/Column S from this chart</t>
  </si>
  <si>
    <t>Average of quarterly PIT count using APR Q8b</t>
  </si>
  <si>
    <t>APR Q5a</t>
  </si>
  <si>
    <t>SPM 4.3 and 4.6</t>
  </si>
  <si>
    <t>APR Q18, lines 16 plus 17 column C</t>
  </si>
  <si>
    <t>SPM 7b.1 for RRH and 7b.2 for PSH</t>
  </si>
  <si>
    <t>APR Q22c</t>
  </si>
  <si>
    <t>SPM 2a column B</t>
  </si>
  <si>
    <t>SPM 2a column N</t>
  </si>
  <si>
    <t>SPM 2a column O</t>
  </si>
  <si>
    <t>Total $ Award; from last submitted APR</t>
  </si>
  <si>
    <t>Total $ UNspent</t>
  </si>
  <si>
    <t>Total % Spent</t>
  </si>
  <si>
    <t>Objective Criteria SCORE</t>
  </si>
  <si>
    <r>
      <rPr>
        <b/>
        <sz val="10"/>
        <color rgb="FF000000"/>
        <rFont val="Arial"/>
      </rPr>
      <t xml:space="preserve">Written Standards Compliance: Is project currently in compliance with Written Standards? </t>
    </r>
    <r>
      <rPr>
        <sz val="10"/>
        <color rgb="FF000000"/>
        <rFont val="Arial"/>
      </rPr>
      <t>(YES = in compliance or actively correcting issues, NO= not in compliance and not addressing issues)</t>
    </r>
  </si>
  <si>
    <r>
      <rPr>
        <b/>
        <sz val="10"/>
        <color rgb="FF000000"/>
        <rFont val="Arial"/>
      </rPr>
      <t xml:space="preserve">Is the project addressing findings from a HUD or local CoC monitoring? </t>
    </r>
    <r>
      <rPr>
        <sz val="10"/>
        <color rgb="FF000000"/>
        <rFont val="Arial"/>
      </rPr>
      <t>(YES = has no findings or is addressing them, NO=has findings and is NOT addressing them)</t>
    </r>
  </si>
  <si>
    <t>Data Quality</t>
  </si>
  <si>
    <r>
      <rPr>
        <b/>
        <sz val="7"/>
        <rFont val="Arial"/>
      </rPr>
      <t xml:space="preserve">Cost per exit to (or retention of) Permanent Housing: Project Budget = CoC Program Funds </t>
    </r>
    <r>
      <rPr>
        <b/>
        <i/>
        <sz val="7"/>
        <rFont val="Arial"/>
      </rPr>
      <t>from last APR.</t>
    </r>
    <r>
      <rPr>
        <b/>
        <sz val="7"/>
        <rFont val="Arial"/>
      </rPr>
      <t> Formula is: Project Budget/(exits to permanent housing + retention of permanent housing)</t>
    </r>
  </si>
  <si>
    <t>Scattered site or Project Based - Info Only</t>
  </si>
  <si>
    <t xml:space="preserve">Average Daily Unit Utilization </t>
  </si>
  <si>
    <t>Proposed # of households served from e-snaps project application (#5A)</t>
  </si>
  <si>
    <t>Total # Adults Served During Year</t>
  </si>
  <si>
    <t>% of adults who gained or increased ANY income from entry to annual assessment or exit</t>
  </si>
  <si>
    <t>Objective &amp; System Perforamnce SCORE</t>
  </si>
  <si>
    <t>% of adults with unearned income, including SSI/SSDI Income Info Only</t>
  </si>
  <si>
    <t>% of people stayed in permanent housing or exited to permanent housing; For RRH only looking at those who exited to permanent housing not those who stayed. PSH average is 96.69% and RRH average is 72.34%.*</t>
  </si>
  <si>
    <t>Objective &amp; System Performance SCORE</t>
  </si>
  <si>
    <t>Avg length of time enrolled to housed (days) compared to average for the program type. Average for RRH programs is 38 and average for PSH programs is 37 days.*</t>
  </si>
  <si>
    <t>Total Number of Persons who Exited to Permanent Housing Destination (2 Years Prior)</t>
  </si>
  <si>
    <t>Returns to Homelessness-Permanent Exit Destinations Only</t>
  </si>
  <si>
    <t>% Returns to Homelessness</t>
  </si>
  <si>
    <t>Last Year's %</t>
  </si>
  <si>
    <t>Percent Change from Previous Year</t>
  </si>
  <si>
    <t>Project has denied 10% or more of referrals recieved from CE.Yes = denied 10% or more, No = denied less than 10%</t>
  </si>
  <si>
    <t>Objective SCORE</t>
  </si>
  <si>
    <t>#of Core Committee meetings agency represented at in last 12 months</t>
  </si>
  <si>
    <t>Housing First Alignment:  1. Not Screened out: *Having too little or no income*Active, or history of, substance use or a substance use disorder*having a criminal record*history of domestic violence                    2. Not Terminated: *Failure to participate in supportive services*Failure to make progress on a service plan * Loss of income or failure to improve income*Being a victim of domestic violence</t>
  </si>
  <si>
    <t>Objective Score</t>
  </si>
  <si>
    <t>Total Points (211 Total Points Available)</t>
  </si>
  <si>
    <t>65% of Total Score (amount will be added to project app score)</t>
  </si>
  <si>
    <t>Did the project score above 60% (126.60 pts)?</t>
  </si>
  <si>
    <t>Notes</t>
  </si>
  <si>
    <t>PERMANENT SUPPORTIVE HOUSING</t>
  </si>
  <si>
    <t>Scattered Site</t>
  </si>
  <si>
    <t>30</t>
  </si>
  <si>
    <t>2</t>
  </si>
  <si>
    <t>0</t>
  </si>
  <si>
    <t>No</t>
  </si>
  <si>
    <t>9/12=75%</t>
  </si>
  <si>
    <t>Project Based</t>
  </si>
  <si>
    <t>11/12=92%</t>
  </si>
  <si>
    <t>1</t>
  </si>
  <si>
    <t>12/12 = 100%</t>
  </si>
  <si>
    <t>Permanent Housing for Chronically Homeless (Calypso)</t>
  </si>
  <si>
    <t>4/12=33%</t>
  </si>
  <si>
    <t>20</t>
  </si>
  <si>
    <t>RAPID REHOUSING</t>
  </si>
  <si>
    <t>12/12=100%</t>
  </si>
  <si>
    <t>10</t>
  </si>
  <si>
    <t>5/12=42%</t>
  </si>
  <si>
    <t>48</t>
  </si>
  <si>
    <t>7/12=58%</t>
  </si>
  <si>
    <t>System Performance</t>
  </si>
  <si>
    <t>Score Guide</t>
  </si>
  <si>
    <t>TOTAL % SPENT</t>
  </si>
  <si>
    <t>WRITTEN STANDARDS</t>
  </si>
  <si>
    <t>MONITORING COMPLIANCE</t>
  </si>
  <si>
    <t>DATA QUALITY</t>
  </si>
  <si>
    <t>UTILIZATION RATE</t>
  </si>
  <si>
    <t>TOTAL INCOME MEASURE</t>
  </si>
  <si>
    <t>SUCCESSFUL EXITS</t>
  </si>
  <si>
    <t>LOT</t>
  </si>
  <si>
    <t>RETURNS TO HOMELESSNESS</t>
  </si>
  <si>
    <t>CE DENIALS</t>
  </si>
  <si>
    <t>CORE COMMITTEE ATTENDANCE</t>
  </si>
  <si>
    <t>Housing First Alignment</t>
  </si>
  <si>
    <t>100% = 5 pts</t>
  </si>
  <si>
    <t>Yes = 5 points</t>
  </si>
  <si>
    <t xml:space="preserve"> ≥ 98% 10 pts (≤ 2%)</t>
  </si>
  <si>
    <t>95-100% 20 pts</t>
  </si>
  <si>
    <t>PSH Projects</t>
  </si>
  <si>
    <t>0-40 days = 30 pts</t>
  </si>
  <si>
    <t>0-5% 30 pts</t>
  </si>
  <si>
    <t>OR</t>
  </si>
  <si>
    <t>10% or more of referrals denied = 0 points</t>
  </si>
  <si>
    <t>Attends 90-100% of meetings 10 pts</t>
  </si>
  <si>
    <t>4 pts per item in policies, total of 32 pts available</t>
  </si>
  <si>
    <t>75-99%=0 pts</t>
  </si>
  <si>
    <t>No = 0 points</t>
  </si>
  <si>
    <t>No= -5 points</t>
  </si>
  <si>
    <t>97-95%=0 pts</t>
  </si>
  <si>
    <t>90-94% 16 pts</t>
  </si>
  <si>
    <t>50-100% 30 pts</t>
  </si>
  <si>
    <t>95-100%= 30 pts</t>
  </si>
  <si>
    <t>70-100% = 30 pts</t>
  </si>
  <si>
    <t>41-70 days = 20 pts</t>
  </si>
  <si>
    <t>6-15% 25 pts</t>
  </si>
  <si>
    <t>Reduction of 20% from the previous year 30 pts</t>
  </si>
  <si>
    <t>Attendst 50-89% of meetings 5 pts</t>
  </si>
  <si>
    <t>74% or less spent = -5 pts</t>
  </si>
  <si>
    <t xml:space="preserve">&lt;95% -10 pts </t>
  </si>
  <si>
    <t>85-89% 12 pts</t>
  </si>
  <si>
    <t>35-49% 20 pts</t>
  </si>
  <si>
    <t>80-94% = 20 pts</t>
  </si>
  <si>
    <t>60-69% = 20 pts</t>
  </si>
  <si>
    <t>69-100 days = 10 pts</t>
  </si>
  <si>
    <t>16-30%  20 pts</t>
  </si>
  <si>
    <t>Less than 10% of referrals denied = 1 pts</t>
  </si>
  <si>
    <t>Attends 30-49% of meetings 0 pts</t>
  </si>
  <si>
    <t xml:space="preserve">Least Cost Effective: 0 pts. </t>
  </si>
  <si>
    <t>80-84% 8 pts</t>
  </si>
  <si>
    <t>20-34% 10 pt</t>
  </si>
  <si>
    <t>70-79%= 15 pts</t>
  </si>
  <si>
    <t>50-59% = 10 pts</t>
  </si>
  <si>
    <t>More than 100 days = 0 pts.</t>
  </si>
  <si>
    <t>31-40% 15 pts</t>
  </si>
  <si>
    <t>Attends 0-29% of meetings -10 pts</t>
  </si>
  <si>
    <t>75-79% 4 pt</t>
  </si>
  <si>
    <t>60-69% = 10 pts</t>
  </si>
  <si>
    <t>49% or below = 0 pts</t>
  </si>
  <si>
    <t>41-50% 10 pts</t>
  </si>
  <si>
    <t>70-74% 0 pts</t>
  </si>
  <si>
    <t>RRH Projects</t>
  </si>
  <si>
    <t>59% or less =0 pts</t>
  </si>
  <si>
    <t>&gt;51% 0pts</t>
  </si>
  <si>
    <t>*To be scored by CoC Coordinator.  A quarter of the programs will fall into each category, compared to program type only.</t>
  </si>
  <si>
    <t>75-100% 30 pts</t>
  </si>
  <si>
    <t>Successful exit means the household exited to permanent housing.</t>
  </si>
  <si>
    <t>45-74% 20 pts</t>
  </si>
  <si>
    <t>30-44% 10 pt</t>
  </si>
  <si>
    <t>*average performance will be updated on an annual basis to ensure most accurate comparison</t>
  </si>
  <si>
    <t>Core Committee</t>
  </si>
  <si>
    <t>Enter attendee's name and agency in columns A-C, then put an "x" under the corresponding meeting date for each meeting they attended.</t>
  </si>
  <si>
    <t>Last Name</t>
  </si>
  <si>
    <t>First Name</t>
  </si>
  <si>
    <t>Total</t>
  </si>
  <si>
    <t>Date</t>
  </si>
  <si>
    <t>Dux</t>
  </si>
  <si>
    <t>Kristina</t>
  </si>
  <si>
    <t>x</t>
  </si>
  <si>
    <t>Kollenbroich</t>
  </si>
  <si>
    <t>Erin</t>
  </si>
  <si>
    <t>Mennig</t>
  </si>
  <si>
    <t>Melissa</t>
  </si>
  <si>
    <t>Prescott</t>
  </si>
  <si>
    <t>Johneisha</t>
  </si>
  <si>
    <t>Wuthrich</t>
  </si>
  <si>
    <t>Jenna</t>
  </si>
  <si>
    <t>Williams</t>
  </si>
  <si>
    <t>Maryam</t>
  </si>
  <si>
    <t>Fleming</t>
  </si>
  <si>
    <t>Tami</t>
  </si>
  <si>
    <t>Andro</t>
  </si>
  <si>
    <t>Karen</t>
  </si>
  <si>
    <t>Goldensoph</t>
  </si>
  <si>
    <t>Tynia</t>
  </si>
  <si>
    <t>Haas</t>
  </si>
  <si>
    <t>Jodie</t>
  </si>
  <si>
    <t>James</t>
  </si>
  <si>
    <t>Sydney</t>
  </si>
  <si>
    <t>Sutter</t>
  </si>
  <si>
    <t>Kim</t>
  </si>
  <si>
    <t>Spears</t>
  </si>
  <si>
    <t>Courtney</t>
  </si>
  <si>
    <t>Blum</t>
  </si>
  <si>
    <t>Derek</t>
  </si>
  <si>
    <t>Sorensen</t>
  </si>
  <si>
    <t>Conrad</t>
  </si>
  <si>
    <t>Kirsten</t>
  </si>
  <si>
    <t>Barica</t>
  </si>
  <si>
    <t>Tara</t>
  </si>
  <si>
    <t>Kraemer</t>
  </si>
  <si>
    <t>Lindsay</t>
  </si>
  <si>
    <t>Sanders</t>
  </si>
  <si>
    <t>Andrea</t>
  </si>
  <si>
    <t>Schmidt</t>
  </si>
  <si>
    <t>Jeremy</t>
  </si>
  <si>
    <t>Christen</t>
  </si>
  <si>
    <t>Nicole</t>
  </si>
  <si>
    <t>Christian</t>
  </si>
  <si>
    <t>Dominique</t>
  </si>
  <si>
    <t>Not screened out - 4 pts. each</t>
  </si>
  <si>
    <t>Not terminated - 4 pts each</t>
  </si>
  <si>
    <t>Total Points</t>
  </si>
  <si>
    <t>Having too little or no income</t>
  </si>
  <si>
    <t>Active or history of substance use or a substance use disorder</t>
  </si>
  <si>
    <t>having a criminal record</t>
  </si>
  <si>
    <t>history of domestic violence</t>
  </si>
  <si>
    <t>Failure to participate in supportive services</t>
  </si>
  <si>
    <t>Failure to make progress on a service plan</t>
  </si>
  <si>
    <t>Loss of income or failure to improve income</t>
  </si>
  <si>
    <t>Being a victim of domestic violence</t>
  </si>
  <si>
    <t>TSP, 4pts</t>
  </si>
  <si>
    <t>CM Guide, 4 pts.</t>
  </si>
  <si>
    <t>P.9, 4pts.</t>
  </si>
  <si>
    <t>0 pts. *</t>
  </si>
  <si>
    <t>0 pts.*</t>
  </si>
  <si>
    <t>P.13, 4 pts.</t>
  </si>
  <si>
    <t>P.14, 4 pts.</t>
  </si>
  <si>
    <t>PHCH (Calypso)</t>
  </si>
  <si>
    <t>P.1, 4 pts.</t>
  </si>
  <si>
    <t>P.7, 4pts.</t>
  </si>
  <si>
    <t>P. 3, 4pts</t>
  </si>
  <si>
    <t>P. 43, 4 pts</t>
  </si>
  <si>
    <t>p. 9, 4 pts</t>
  </si>
  <si>
    <t>p.9, 4 pts</t>
  </si>
  <si>
    <t>P.9, 4 pts</t>
  </si>
  <si>
    <t>P. 37, 4pts</t>
  </si>
  <si>
    <t>P. 37, 4 pts</t>
  </si>
  <si>
    <t>p.1, 4 pts</t>
  </si>
  <si>
    <t>p. 1, 4pts</t>
  </si>
  <si>
    <t>P.1, 4pts</t>
  </si>
  <si>
    <t>Not listed</t>
  </si>
  <si>
    <t>*document says the program won't deny for "minor criminal convictions"</t>
  </si>
  <si>
    <t>Utlization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</si>
</sst>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&quot;$&quot;#,##0.00"/>
    <numFmt numFmtId="166" formatCode="m/d"/>
    <numFmt numFmtId="167" formatCode="mm/dd/yy"/>
  </numFmts>
  <fonts count="22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674EA7"/>
      <name val="Arial"/>
    </font>
    <font>
      <b/>
      <sz val="9"/>
      <color rgb="FF674EA7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</font>
    <font>
      <b/>
      <sz val="7"/>
      <name val="Arial"/>
    </font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color rgb="FFFF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i/>
      <sz val="7"/>
      <name val="Arial"/>
    </font>
  </fonts>
  <fills count="2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7E1CD"/>
        <bgColor rgb="FFB7E1CD"/>
      </patternFill>
    </fill>
    <fill>
      <patternFill patternType="solid">
        <fgColor rgb="FFB4A7D6"/>
        <bgColor rgb="FFB4A7D6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DDCE8"/>
        <bgColor rgb="FFFDDCE8"/>
      </patternFill>
    </fill>
    <fill>
      <patternFill patternType="solid">
        <fgColor rgb="FFFFE599"/>
        <bgColor rgb="FFFFE599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F7CB4D"/>
        <bgColor rgb="FFF7CB4D"/>
      </patternFill>
    </fill>
    <fill>
      <patternFill patternType="solid">
        <fgColor rgb="FFF9CB9C"/>
        <bgColor rgb="FFF9CB9C"/>
      </patternFill>
    </fill>
    <fill>
      <patternFill patternType="solid">
        <fgColor rgb="FF9FC5E8"/>
        <bgColor rgb="FF9FC5E8"/>
      </patternFill>
    </fill>
    <fill>
      <patternFill patternType="solid">
        <fgColor rgb="FFA2C4C9"/>
        <bgColor rgb="FFA2C4C9"/>
      </patternFill>
    </fill>
    <fill>
      <patternFill patternType="solid">
        <fgColor rgb="FF93C47D"/>
        <bgColor rgb="FF93C47D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164" fontId="1" fillId="3" borderId="1" xfId="0" applyNumberFormat="1" applyFont="1" applyFill="1" applyBorder="1" applyAlignment="1"/>
    <xf numFmtId="165" fontId="1" fillId="3" borderId="0" xfId="0" applyNumberFormat="1" applyFont="1" applyFill="1" applyAlignment="1"/>
    <xf numFmtId="0" fontId="3" fillId="3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/>
    <xf numFmtId="164" fontId="5" fillId="0" borderId="1" xfId="0" applyNumberFormat="1" applyFont="1" applyBorder="1" applyAlignment="1"/>
    <xf numFmtId="0" fontId="6" fillId="0" borderId="1" xfId="0" applyFont="1" applyBorder="1" applyAlignment="1"/>
    <xf numFmtId="164" fontId="1" fillId="3" borderId="0" xfId="0" applyNumberFormat="1" applyFont="1" applyFill="1" applyAlignment="1"/>
    <xf numFmtId="165" fontId="1" fillId="0" borderId="0" xfId="0" applyNumberFormat="1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Alignment="1"/>
    <xf numFmtId="164" fontId="1" fillId="0" borderId="0" xfId="0" applyNumberFormat="1" applyFont="1" applyAlignment="1">
      <alignment horizontal="right"/>
    </xf>
    <xf numFmtId="0" fontId="6" fillId="0" borderId="0" xfId="0" applyFont="1" applyAlignment="1"/>
    <xf numFmtId="164" fontId="5" fillId="0" borderId="0" xfId="0" applyNumberFormat="1" applyFont="1" applyAlignment="1"/>
    <xf numFmtId="0" fontId="4" fillId="0" borderId="0" xfId="0" applyFont="1" applyAlignment="1"/>
    <xf numFmtId="164" fontId="1" fillId="0" borderId="0" xfId="0" applyNumberFormat="1" applyFont="1" applyAlignment="1"/>
    <xf numFmtId="0" fontId="7" fillId="0" borderId="1" xfId="0" applyFont="1" applyBorder="1"/>
    <xf numFmtId="9" fontId="7" fillId="0" borderId="1" xfId="0" applyNumberFormat="1" applyFont="1" applyBorder="1"/>
    <xf numFmtId="0" fontId="7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4" borderId="1" xfId="0" applyFont="1" applyFill="1" applyBorder="1" applyAlignment="1"/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1" fillId="4" borderId="1" xfId="0" applyFont="1" applyFill="1" applyBorder="1" applyAlignment="1"/>
    <xf numFmtId="0" fontId="10" fillId="4" borderId="1" xfId="0" applyFont="1" applyFill="1" applyBorder="1" applyAlignment="1"/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0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0" fontId="13" fillId="3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/>
    <xf numFmtId="4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1" fillId="3" borderId="0" xfId="0" applyFont="1" applyFill="1"/>
    <xf numFmtId="164" fontId="1" fillId="7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9" fontId="1" fillId="7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3" fontId="13" fillId="8" borderId="1" xfId="0" applyNumberFormat="1" applyFont="1" applyFill="1" applyBorder="1" applyAlignment="1">
      <alignment horizontal="right"/>
    </xf>
    <xf numFmtId="10" fontId="13" fillId="8" borderId="1" xfId="0" applyNumberFormat="1" applyFont="1" applyFill="1" applyBorder="1" applyAlignment="1">
      <alignment horizontal="right"/>
    </xf>
    <xf numFmtId="164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/>
    <xf numFmtId="0" fontId="1" fillId="10" borderId="1" xfId="0" applyFont="1" applyFill="1" applyBorder="1" applyAlignment="1">
      <alignment horizontal="right"/>
    </xf>
    <xf numFmtId="4" fontId="1" fillId="11" borderId="1" xfId="0" applyNumberFormat="1" applyFont="1" applyFill="1" applyBorder="1" applyAlignment="1">
      <alignment horizontal="right"/>
    </xf>
    <xf numFmtId="0" fontId="1" fillId="11" borderId="1" xfId="0" applyFont="1" applyFill="1" applyBorder="1" applyAlignment="1">
      <alignment horizontal="right"/>
    </xf>
    <xf numFmtId="0" fontId="1" fillId="12" borderId="1" xfId="0" applyFont="1" applyFill="1" applyBorder="1" applyAlignment="1">
      <alignment horizontal="right"/>
    </xf>
    <xf numFmtId="10" fontId="1" fillId="8" borderId="1" xfId="0" applyNumberFormat="1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10" fontId="1" fillId="10" borderId="1" xfId="0" applyNumberFormat="1" applyFont="1" applyFill="1" applyBorder="1" applyAlignment="1">
      <alignment horizontal="right"/>
    </xf>
    <xf numFmtId="10" fontId="1" fillId="13" borderId="1" xfId="0" applyNumberFormat="1" applyFont="1" applyFill="1" applyBorder="1" applyAlignment="1">
      <alignment horizontal="right"/>
    </xf>
    <xf numFmtId="0" fontId="1" fillId="13" borderId="1" xfId="0" applyFont="1" applyFill="1" applyBorder="1" applyAlignment="1">
      <alignment horizontal="right"/>
    </xf>
    <xf numFmtId="49" fontId="1" fillId="14" borderId="1" xfId="0" applyNumberFormat="1" applyFont="1" applyFill="1" applyBorder="1" applyAlignment="1">
      <alignment horizontal="right"/>
    </xf>
    <xf numFmtId="10" fontId="1" fillId="14" borderId="1" xfId="0" applyNumberFormat="1" applyFont="1" applyFill="1" applyBorder="1" applyAlignment="1">
      <alignment horizontal="right"/>
    </xf>
    <xf numFmtId="9" fontId="1" fillId="14" borderId="1" xfId="0" applyNumberFormat="1" applyFont="1" applyFill="1" applyBorder="1" applyAlignment="1">
      <alignment horizontal="right"/>
    </xf>
    <xf numFmtId="0" fontId="1" fillId="14" borderId="1" xfId="0" applyFont="1" applyFill="1" applyBorder="1" applyAlignment="1">
      <alignment horizontal="right"/>
    </xf>
    <xf numFmtId="0" fontId="1" fillId="15" borderId="1" xfId="0" applyFont="1" applyFill="1" applyBorder="1" applyAlignment="1">
      <alignment horizontal="right"/>
    </xf>
    <xf numFmtId="0" fontId="1" fillId="16" borderId="1" xfId="0" applyFont="1" applyFill="1" applyBorder="1" applyAlignment="1">
      <alignment horizontal="right"/>
    </xf>
    <xf numFmtId="166" fontId="1" fillId="11" borderId="1" xfId="0" applyNumberFormat="1" applyFont="1" applyFill="1" applyBorder="1" applyAlignment="1">
      <alignment horizontal="right"/>
    </xf>
    <xf numFmtId="4" fontId="1" fillId="17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9" fontId="1" fillId="7" borderId="1" xfId="0" applyNumberFormat="1" applyFont="1" applyFill="1" applyBorder="1" applyAlignment="1">
      <alignment horizontal="right"/>
    </xf>
    <xf numFmtId="9" fontId="2" fillId="14" borderId="1" xfId="0" applyNumberFormat="1" applyFont="1" applyFill="1" applyBorder="1" applyAlignment="1">
      <alignment horizontal="right"/>
    </xf>
    <xf numFmtId="0" fontId="1" fillId="18" borderId="1" xfId="0" applyFont="1" applyFill="1" applyBorder="1" applyAlignment="1">
      <alignment horizontal="left"/>
    </xf>
    <xf numFmtId="0" fontId="3" fillId="3" borderId="0" xfId="0" applyFont="1" applyFill="1" applyAlignment="1"/>
    <xf numFmtId="165" fontId="1" fillId="7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18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7" borderId="1" xfId="0" applyNumberFormat="1" applyFont="1" applyFill="1" applyBorder="1" applyAlignment="1"/>
    <xf numFmtId="9" fontId="1" fillId="7" borderId="1" xfId="0" applyNumberFormat="1" applyFont="1" applyFill="1" applyBorder="1" applyAlignment="1"/>
    <xf numFmtId="0" fontId="1" fillId="7" borderId="1" xfId="0" applyFont="1" applyFill="1" applyBorder="1" applyAlignment="1"/>
    <xf numFmtId="0" fontId="4" fillId="0" borderId="0" xfId="0" applyFont="1"/>
    <xf numFmtId="0" fontId="4" fillId="19" borderId="0" xfId="0" applyFont="1" applyFill="1" applyAlignment="1"/>
    <xf numFmtId="0" fontId="14" fillId="0" borderId="0" xfId="0" applyFont="1" applyAlignment="1"/>
    <xf numFmtId="0" fontId="9" fillId="0" borderId="0" xfId="0" applyFont="1" applyAlignment="1"/>
    <xf numFmtId="0" fontId="1" fillId="3" borderId="0" xfId="0" applyFont="1" applyFill="1" applyAlignment="1"/>
    <xf numFmtId="0" fontId="2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0" fillId="0" borderId="0" xfId="0" applyFont="1" applyAlignment="1"/>
    <xf numFmtId="0" fontId="9" fillId="0" borderId="0" xfId="0" applyFont="1"/>
    <xf numFmtId="0" fontId="16" fillId="0" borderId="0" xfId="0" applyFont="1" applyAlignment="1"/>
    <xf numFmtId="0" fontId="1" fillId="0" borderId="0" xfId="0" applyFont="1" applyAlignment="1"/>
    <xf numFmtId="0" fontId="19" fillId="0" borderId="0" xfId="0" applyFont="1" applyAlignment="1">
      <alignment horizontal="left"/>
    </xf>
    <xf numFmtId="0" fontId="20" fillId="20" borderId="1" xfId="0" applyFont="1" applyFill="1" applyBorder="1" applyAlignment="1">
      <alignment horizontal="left"/>
    </xf>
    <xf numFmtId="0" fontId="20" fillId="20" borderId="1" xfId="0" applyFont="1" applyFill="1" applyBorder="1" applyAlignment="1">
      <alignment horizontal="center"/>
    </xf>
    <xf numFmtId="167" fontId="20" fillId="20" borderId="1" xfId="0" applyNumberFormat="1" applyFont="1" applyFill="1" applyBorder="1" applyAlignment="1">
      <alignment horizontal="center"/>
    </xf>
    <xf numFmtId="0" fontId="20" fillId="20" borderId="0" xfId="0" applyFont="1" applyFill="1" applyAlignment="1">
      <alignment horizontal="center"/>
    </xf>
    <xf numFmtId="0" fontId="19" fillId="21" borderId="1" xfId="0" applyFont="1" applyFill="1" applyBorder="1" applyAlignment="1">
      <alignment horizontal="left"/>
    </xf>
    <xf numFmtId="0" fontId="19" fillId="21" borderId="1" xfId="0" applyFont="1" applyFill="1" applyBorder="1" applyAlignment="1">
      <alignment horizontal="center"/>
    </xf>
    <xf numFmtId="0" fontId="19" fillId="21" borderId="0" xfId="0" applyFont="1" applyFill="1" applyAlignment="1">
      <alignment horizontal="center"/>
    </xf>
    <xf numFmtId="0" fontId="19" fillId="21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left"/>
    </xf>
    <xf numFmtId="0" fontId="19" fillId="16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19" fillId="16" borderId="0" xfId="0" applyFont="1" applyFill="1" applyAlignment="1">
      <alignment horizontal="center"/>
    </xf>
    <xf numFmtId="0" fontId="19" fillId="14" borderId="1" xfId="0" applyFont="1" applyFill="1" applyBorder="1" applyAlignment="1">
      <alignment horizontal="left"/>
    </xf>
    <xf numFmtId="0" fontId="19" fillId="14" borderId="1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19" fillId="14" borderId="0" xfId="0" applyFont="1" applyFill="1" applyAlignment="1">
      <alignment horizontal="center"/>
    </xf>
    <xf numFmtId="0" fontId="19" fillId="22" borderId="1" xfId="0" applyFont="1" applyFill="1" applyBorder="1" applyAlignment="1">
      <alignment horizontal="left"/>
    </xf>
    <xf numFmtId="0" fontId="19" fillId="22" borderId="1" xfId="0" applyFont="1" applyFill="1" applyBorder="1" applyAlignment="1">
      <alignment horizontal="center"/>
    </xf>
    <xf numFmtId="0" fontId="19" fillId="22" borderId="0" xfId="0" applyFont="1" applyFill="1" applyAlignment="1">
      <alignment horizontal="center"/>
    </xf>
    <xf numFmtId="0" fontId="19" fillId="22" borderId="0" xfId="0" applyFont="1" applyFill="1" applyAlignment="1">
      <alignment horizontal="center"/>
    </xf>
    <xf numFmtId="0" fontId="19" fillId="6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19" borderId="1" xfId="0" applyFont="1" applyFill="1" applyBorder="1" applyAlignment="1">
      <alignment horizontal="left"/>
    </xf>
    <xf numFmtId="0" fontId="19" fillId="19" borderId="1" xfId="0" applyFont="1" applyFill="1" applyBorder="1" applyAlignment="1">
      <alignment horizontal="center"/>
    </xf>
    <xf numFmtId="0" fontId="19" fillId="19" borderId="1" xfId="0" applyFont="1" applyFill="1" applyBorder="1" applyAlignment="1">
      <alignment horizontal="center"/>
    </xf>
    <xf numFmtId="0" fontId="19" fillId="19" borderId="0" xfId="0" applyFont="1" applyFill="1" applyAlignment="1">
      <alignment horizontal="center"/>
    </xf>
    <xf numFmtId="0" fontId="16" fillId="21" borderId="1" xfId="0" applyFont="1" applyFill="1" applyBorder="1" applyAlignment="1"/>
    <xf numFmtId="0" fontId="16" fillId="21" borderId="1" xfId="0" applyFont="1" applyFill="1" applyBorder="1" applyAlignment="1"/>
    <xf numFmtId="0" fontId="16" fillId="21" borderId="1" xfId="0" applyFont="1" applyFill="1" applyBorder="1" applyAlignment="1">
      <alignment horizontal="center"/>
    </xf>
    <xf numFmtId="0" fontId="16" fillId="21" borderId="1" xfId="0" applyFont="1" applyFill="1" applyBorder="1" applyAlignment="1"/>
    <xf numFmtId="0" fontId="16" fillId="21" borderId="1" xfId="0" applyFont="1" applyFill="1" applyBorder="1" applyAlignment="1">
      <alignment horizontal="center"/>
    </xf>
    <xf numFmtId="0" fontId="1" fillId="21" borderId="1" xfId="0" applyFont="1" applyFill="1" applyBorder="1"/>
    <xf numFmtId="0" fontId="1" fillId="23" borderId="1" xfId="0" applyFont="1" applyFill="1" applyBorder="1" applyAlignment="1"/>
    <xf numFmtId="0" fontId="1" fillId="23" borderId="1" xfId="0" applyFont="1" applyFill="1" applyBorder="1"/>
    <xf numFmtId="0" fontId="1" fillId="6" borderId="0" xfId="0" applyFont="1" applyFill="1"/>
    <xf numFmtId="0" fontId="1" fillId="19" borderId="0" xfId="0" applyFont="1" applyFill="1"/>
    <xf numFmtId="0" fontId="4" fillId="24" borderId="0" xfId="0" applyFont="1" applyFill="1" applyAlignment="1"/>
    <xf numFmtId="9" fontId="1" fillId="0" borderId="1" xfId="0" applyNumberFormat="1" applyFont="1" applyBorder="1"/>
    <xf numFmtId="0" fontId="4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2" xfId="0" applyFont="1" applyBorder="1" applyAlignment="1"/>
    <xf numFmtId="0" fontId="1" fillId="0" borderId="3" xfId="0" applyFont="1" applyBorder="1"/>
    <xf numFmtId="0" fontId="3" fillId="6" borderId="2" xfId="0" applyFont="1" applyFill="1" applyBorder="1" applyAlignment="1"/>
    <xf numFmtId="0" fontId="4" fillId="6" borderId="0" xfId="0" applyFont="1" applyFill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6" borderId="0" xfId="0" applyFont="1" applyFill="1" applyAlignment="1">
      <alignment horizontal="center"/>
    </xf>
    <xf numFmtId="0" fontId="4" fillId="19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W33"/>
  <sheetViews>
    <sheetView tabSelected="1" workbookViewId="0">
      <pane xSplit="2" ySplit="3" topLeftCell="X4" activePane="bottomRight" state="frozen"/>
      <selection pane="topRight" activeCell="C1" sqref="C1"/>
      <selection pane="bottomLeft" activeCell="A4" sqref="A4"/>
      <selection pane="bottomRight" activeCell="AI3" sqref="AI3"/>
    </sheetView>
  </sheetViews>
  <sheetFormatPr defaultColWidth="12.5703125" defaultRowHeight="15.75" customHeight="1" x14ac:dyDescent="0.2"/>
  <cols>
    <col min="1" max="1" width="6.5703125" customWidth="1"/>
    <col min="2" max="2" width="33.42578125" customWidth="1"/>
    <col min="3" max="3" width="13.42578125" customWidth="1"/>
    <col min="4" max="4" width="15" customWidth="1"/>
    <col min="5" max="5" width="12" customWidth="1"/>
    <col min="6" max="6" width="9.140625" customWidth="1"/>
    <col min="7" max="11" width="13.28515625" customWidth="1"/>
    <col min="12" max="12" width="8.42578125" customWidth="1"/>
    <col min="13" max="13" width="13" customWidth="1"/>
    <col min="14" max="14" width="9" customWidth="1"/>
    <col min="16" max="16" width="12.5703125" customWidth="1"/>
    <col min="17" max="17" width="9.28515625" customWidth="1"/>
    <col min="18" max="18" width="8.7109375" customWidth="1"/>
    <col min="19" max="19" width="11" customWidth="1"/>
    <col min="20" max="20" width="10.5703125" customWidth="1"/>
    <col min="21" max="21" width="9.42578125" customWidth="1"/>
    <col min="22" max="22" width="10.42578125" customWidth="1"/>
    <col min="23" max="23" width="14" customWidth="1"/>
    <col min="24" max="25" width="9.42578125" customWidth="1"/>
    <col min="26" max="26" width="10.42578125" customWidth="1"/>
    <col min="30" max="32" width="8.7109375" customWidth="1"/>
    <col min="33" max="35" width="11.5703125" customWidth="1"/>
    <col min="36" max="36" width="13.5703125" customWidth="1"/>
    <col min="37" max="37" width="25.42578125" customWidth="1"/>
    <col min="38" max="39" width="11.5703125" customWidth="1"/>
    <col min="40" max="40" width="16.28515625" customWidth="1"/>
    <col min="41" max="41" width="12.5703125" customWidth="1"/>
    <col min="42" max="42" width="110" customWidth="1"/>
    <col min="43" max="43" width="33.7109375" customWidth="1"/>
  </cols>
  <sheetData>
    <row r="1" spans="1:49" ht="12.75" x14ac:dyDescent="0.2">
      <c r="A1" s="173" t="s">
        <v>40</v>
      </c>
      <c r="B1" s="174"/>
      <c r="C1" s="31"/>
      <c r="D1" s="31"/>
      <c r="E1" s="32"/>
      <c r="F1" s="31"/>
      <c r="G1" s="33"/>
      <c r="H1" s="33"/>
      <c r="I1" s="33"/>
      <c r="J1" s="33"/>
      <c r="K1" s="33"/>
      <c r="L1" s="31"/>
      <c r="M1" s="31"/>
      <c r="N1" s="34"/>
      <c r="O1" s="34"/>
      <c r="P1" s="34" t="s">
        <v>41</v>
      </c>
      <c r="Q1" s="34"/>
      <c r="R1" s="31"/>
      <c r="S1" s="35" t="s">
        <v>42</v>
      </c>
      <c r="T1" s="33" t="s">
        <v>43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3"/>
      <c r="AH1" s="33"/>
      <c r="AI1" s="33"/>
      <c r="AJ1" s="33"/>
      <c r="AK1" s="33"/>
      <c r="AL1" s="33"/>
      <c r="AM1" s="33" t="s">
        <v>44</v>
      </c>
      <c r="AN1" s="34"/>
      <c r="AO1" s="34"/>
      <c r="AP1" s="34"/>
      <c r="AQ1" s="24"/>
    </row>
    <row r="2" spans="1:49" ht="49.5" customHeight="1" x14ac:dyDescent="0.2">
      <c r="A2" s="36" t="s">
        <v>45</v>
      </c>
      <c r="B2" s="37" t="s">
        <v>46</v>
      </c>
      <c r="C2" s="38"/>
      <c r="D2" s="36"/>
      <c r="E2" s="36"/>
      <c r="F2" s="39"/>
      <c r="G2" s="40"/>
      <c r="H2" s="41"/>
      <c r="I2" s="40"/>
      <c r="J2" s="40"/>
      <c r="K2" s="40" t="s">
        <v>47</v>
      </c>
      <c r="L2" s="42"/>
      <c r="M2" s="40" t="s">
        <v>48</v>
      </c>
      <c r="N2" s="43"/>
      <c r="O2" s="44"/>
      <c r="P2" s="40" t="s">
        <v>49</v>
      </c>
      <c r="Q2" s="40"/>
      <c r="R2" s="42"/>
      <c r="S2" s="37" t="s">
        <v>50</v>
      </c>
      <c r="T2" s="40" t="s">
        <v>51</v>
      </c>
      <c r="U2" s="42"/>
      <c r="V2" s="40" t="s">
        <v>52</v>
      </c>
      <c r="W2" s="40" t="s">
        <v>53</v>
      </c>
      <c r="X2" s="43"/>
      <c r="Y2" s="40" t="s">
        <v>54</v>
      </c>
      <c r="Z2" s="44"/>
      <c r="AA2" s="44" t="s">
        <v>55</v>
      </c>
      <c r="AB2" s="44" t="s">
        <v>56</v>
      </c>
      <c r="AC2" s="44" t="s">
        <v>57</v>
      </c>
      <c r="AD2" s="44"/>
      <c r="AE2" s="44"/>
      <c r="AF2" s="42"/>
      <c r="AG2" s="40"/>
      <c r="AH2" s="40"/>
      <c r="AI2" s="40"/>
      <c r="AJ2" s="41"/>
      <c r="AK2" s="40"/>
      <c r="AL2" s="40"/>
      <c r="AM2" s="40"/>
      <c r="AN2" s="37"/>
      <c r="AO2" s="37"/>
      <c r="AP2" s="37"/>
      <c r="AQ2" s="45"/>
      <c r="AR2" s="46"/>
      <c r="AS2" s="46"/>
      <c r="AT2" s="46"/>
      <c r="AU2" s="46"/>
      <c r="AV2" s="46"/>
      <c r="AW2" s="46"/>
    </row>
    <row r="3" spans="1:49" ht="228" customHeight="1" x14ac:dyDescent="0.2">
      <c r="A3" s="47" t="s">
        <v>0</v>
      </c>
      <c r="B3" s="47" t="s">
        <v>1</v>
      </c>
      <c r="C3" s="48" t="s">
        <v>58</v>
      </c>
      <c r="D3" s="11" t="s">
        <v>59</v>
      </c>
      <c r="E3" s="11" t="s">
        <v>60</v>
      </c>
      <c r="F3" s="49" t="s">
        <v>61</v>
      </c>
      <c r="G3" s="50" t="s">
        <v>62</v>
      </c>
      <c r="H3" s="51" t="s">
        <v>61</v>
      </c>
      <c r="I3" s="50" t="s">
        <v>63</v>
      </c>
      <c r="J3" s="51" t="s">
        <v>61</v>
      </c>
      <c r="K3" s="19" t="s">
        <v>64</v>
      </c>
      <c r="L3" s="51" t="s">
        <v>61</v>
      </c>
      <c r="M3" s="52" t="s">
        <v>65</v>
      </c>
      <c r="N3" s="53" t="s">
        <v>61</v>
      </c>
      <c r="O3" s="50" t="s">
        <v>66</v>
      </c>
      <c r="P3" s="50" t="s">
        <v>67</v>
      </c>
      <c r="Q3" s="50" t="s">
        <v>68</v>
      </c>
      <c r="R3" s="51" t="s">
        <v>61</v>
      </c>
      <c r="S3" s="48" t="s">
        <v>69</v>
      </c>
      <c r="T3" s="48" t="s">
        <v>70</v>
      </c>
      <c r="U3" s="51" t="s">
        <v>71</v>
      </c>
      <c r="V3" s="48" t="s">
        <v>72</v>
      </c>
      <c r="W3" s="48" t="s">
        <v>73</v>
      </c>
      <c r="X3" s="49" t="s">
        <v>74</v>
      </c>
      <c r="Y3" s="23" t="s">
        <v>75</v>
      </c>
      <c r="Z3" s="49" t="s">
        <v>74</v>
      </c>
      <c r="AA3" s="50" t="s">
        <v>76</v>
      </c>
      <c r="AB3" s="50" t="s">
        <v>77</v>
      </c>
      <c r="AC3" s="50" t="s">
        <v>78</v>
      </c>
      <c r="AD3" s="50" t="s">
        <v>79</v>
      </c>
      <c r="AE3" s="50" t="s">
        <v>80</v>
      </c>
      <c r="AF3" s="51" t="s">
        <v>74</v>
      </c>
      <c r="AG3" s="48" t="s">
        <v>81</v>
      </c>
      <c r="AH3" s="53" t="s">
        <v>82</v>
      </c>
      <c r="AI3" s="48" t="s">
        <v>83</v>
      </c>
      <c r="AJ3" s="53" t="s">
        <v>82</v>
      </c>
      <c r="AK3" s="48" t="s">
        <v>84</v>
      </c>
      <c r="AL3" s="54" t="s">
        <v>85</v>
      </c>
      <c r="AM3" s="48" t="s">
        <v>86</v>
      </c>
      <c r="AN3" s="48" t="s">
        <v>87</v>
      </c>
      <c r="AO3" s="48" t="s">
        <v>88</v>
      </c>
      <c r="AP3" s="11" t="s">
        <v>89</v>
      </c>
      <c r="AQ3" s="24"/>
    </row>
    <row r="4" spans="1:49" ht="12.75" x14ac:dyDescent="0.2">
      <c r="A4" s="175" t="s">
        <v>90</v>
      </c>
      <c r="B4" s="174"/>
      <c r="C4" s="55"/>
      <c r="D4" s="56"/>
      <c r="E4" s="57"/>
      <c r="F4" s="58"/>
      <c r="G4" s="59"/>
      <c r="H4" s="59"/>
      <c r="I4" s="59"/>
      <c r="J4" s="59"/>
      <c r="K4" s="59"/>
      <c r="L4" s="60"/>
      <c r="M4" s="61"/>
      <c r="N4" s="62"/>
      <c r="O4" s="57"/>
      <c r="P4" s="57"/>
      <c r="Q4" s="57"/>
      <c r="R4" s="58"/>
      <c r="S4" s="58"/>
      <c r="T4" s="57"/>
      <c r="U4" s="58"/>
      <c r="V4" s="57"/>
      <c r="W4" s="57"/>
      <c r="X4" s="58"/>
      <c r="Y4" s="58"/>
      <c r="Z4" s="63"/>
      <c r="AA4" s="63"/>
      <c r="AB4" s="63"/>
      <c r="AC4" s="58"/>
      <c r="AD4" s="58"/>
      <c r="AE4" s="58"/>
      <c r="AF4" s="58"/>
      <c r="AG4" s="64"/>
      <c r="AH4" s="64"/>
      <c r="AI4" s="64"/>
      <c r="AJ4" s="64"/>
      <c r="AK4" s="64"/>
      <c r="AL4" s="64"/>
      <c r="AM4" s="64"/>
      <c r="AN4" s="65"/>
      <c r="AO4" s="66"/>
      <c r="AP4" s="66"/>
      <c r="AQ4" s="67"/>
      <c r="AR4" s="68"/>
      <c r="AS4" s="68"/>
      <c r="AT4" s="68"/>
      <c r="AU4" s="68"/>
      <c r="AV4" s="68"/>
      <c r="AW4" s="68"/>
    </row>
    <row r="5" spans="1:49" ht="12.75" x14ac:dyDescent="0.2">
      <c r="A5" s="11" t="s">
        <v>13</v>
      </c>
      <c r="B5" s="12" t="s">
        <v>14</v>
      </c>
      <c r="C5" s="69">
        <v>151021</v>
      </c>
      <c r="D5" s="70">
        <v>0</v>
      </c>
      <c r="E5" s="71">
        <v>1</v>
      </c>
      <c r="F5" s="72">
        <v>5</v>
      </c>
      <c r="G5" s="73" t="s">
        <v>5</v>
      </c>
      <c r="H5" s="74">
        <v>5</v>
      </c>
      <c r="I5" s="73" t="s">
        <v>5</v>
      </c>
      <c r="J5" s="74">
        <v>5</v>
      </c>
      <c r="K5" s="75">
        <v>0.89049999999999996</v>
      </c>
      <c r="L5" s="73">
        <v>-10</v>
      </c>
      <c r="M5" s="76">
        <v>12585</v>
      </c>
      <c r="N5" s="77">
        <v>1</v>
      </c>
      <c r="O5" s="78" t="s">
        <v>91</v>
      </c>
      <c r="P5" s="79">
        <v>10.75</v>
      </c>
      <c r="Q5" s="80">
        <v>12</v>
      </c>
      <c r="R5" s="80">
        <v>16</v>
      </c>
      <c r="S5" s="81">
        <v>14</v>
      </c>
      <c r="T5" s="82">
        <f>7/13</f>
        <v>0.53846153846153844</v>
      </c>
      <c r="U5" s="83">
        <v>30</v>
      </c>
      <c r="V5" s="84">
        <f>5/14</f>
        <v>0.35714285714285715</v>
      </c>
      <c r="W5" s="85">
        <v>0.85709999999999997</v>
      </c>
      <c r="X5" s="86">
        <v>20</v>
      </c>
      <c r="Y5" s="78">
        <v>0</v>
      </c>
      <c r="Z5" s="87" t="s">
        <v>92</v>
      </c>
      <c r="AA5" s="87" t="s">
        <v>93</v>
      </c>
      <c r="AB5" s="87" t="s">
        <v>94</v>
      </c>
      <c r="AC5" s="88">
        <v>0</v>
      </c>
      <c r="AD5" s="88">
        <v>0</v>
      </c>
      <c r="AE5" s="89">
        <v>0</v>
      </c>
      <c r="AF5" s="90">
        <v>30</v>
      </c>
      <c r="AG5" s="91" t="s">
        <v>95</v>
      </c>
      <c r="AH5" s="91">
        <v>1</v>
      </c>
      <c r="AI5" s="92" t="s">
        <v>96</v>
      </c>
      <c r="AJ5" s="92">
        <v>5</v>
      </c>
      <c r="AK5" s="93">
        <v>45146</v>
      </c>
      <c r="AL5" s="80">
        <v>32</v>
      </c>
      <c r="AM5" s="81">
        <f t="shared" ref="AM5:AM11" si="0">SUM(F5,H5,J5,L5,N5,R5,U5,X5,Z5,AF5,AH5,AJ5,AL5)</f>
        <v>140</v>
      </c>
      <c r="AN5" s="94">
        <f t="shared" ref="AN5:AN11" si="1">AM5*0.65</f>
        <v>91</v>
      </c>
      <c r="AO5" s="95" t="s">
        <v>5</v>
      </c>
      <c r="AP5" s="95"/>
      <c r="AQ5" s="24"/>
    </row>
    <row r="6" spans="1:49" ht="12.75" x14ac:dyDescent="0.2">
      <c r="A6" s="11" t="s">
        <v>13</v>
      </c>
      <c r="B6" s="12" t="s">
        <v>26</v>
      </c>
      <c r="C6" s="69">
        <v>245089</v>
      </c>
      <c r="D6" s="70">
        <v>21521</v>
      </c>
      <c r="E6" s="71">
        <v>0.91</v>
      </c>
      <c r="F6" s="72">
        <v>0</v>
      </c>
      <c r="G6" s="73" t="s">
        <v>5</v>
      </c>
      <c r="H6" s="74">
        <v>5</v>
      </c>
      <c r="I6" s="73" t="s">
        <v>5</v>
      </c>
      <c r="J6" s="74">
        <v>5</v>
      </c>
      <c r="K6" s="75">
        <v>1</v>
      </c>
      <c r="L6" s="73">
        <v>10</v>
      </c>
      <c r="M6" s="76">
        <v>9077</v>
      </c>
      <c r="N6" s="77">
        <v>2</v>
      </c>
      <c r="O6" s="78" t="s">
        <v>97</v>
      </c>
      <c r="P6" s="79">
        <v>25.5</v>
      </c>
      <c r="Q6" s="80">
        <v>29</v>
      </c>
      <c r="R6" s="80">
        <v>12</v>
      </c>
      <c r="S6" s="81">
        <v>32</v>
      </c>
      <c r="T6" s="82">
        <f>11/25</f>
        <v>0.44</v>
      </c>
      <c r="U6" s="83">
        <v>20</v>
      </c>
      <c r="V6" s="84">
        <f>15/32</f>
        <v>0.46875</v>
      </c>
      <c r="W6" s="85">
        <v>0.92859999999999998</v>
      </c>
      <c r="X6" s="86">
        <v>20</v>
      </c>
      <c r="Y6" s="78">
        <v>12</v>
      </c>
      <c r="Z6" s="87" t="s">
        <v>92</v>
      </c>
      <c r="AA6" s="87" t="s">
        <v>93</v>
      </c>
      <c r="AB6" s="87" t="s">
        <v>94</v>
      </c>
      <c r="AC6" s="88">
        <v>0</v>
      </c>
      <c r="AD6" s="88">
        <v>0</v>
      </c>
      <c r="AE6" s="89">
        <v>0</v>
      </c>
      <c r="AF6" s="90">
        <v>30</v>
      </c>
      <c r="AG6" s="91" t="s">
        <v>95</v>
      </c>
      <c r="AH6" s="91">
        <v>1</v>
      </c>
      <c r="AI6" s="92" t="s">
        <v>96</v>
      </c>
      <c r="AJ6" s="92">
        <v>5</v>
      </c>
      <c r="AK6" s="93">
        <v>45146</v>
      </c>
      <c r="AL6" s="80">
        <v>32</v>
      </c>
      <c r="AM6" s="81">
        <f t="shared" si="0"/>
        <v>142</v>
      </c>
      <c r="AN6" s="94">
        <f t="shared" si="1"/>
        <v>92.3</v>
      </c>
      <c r="AO6" s="95" t="s">
        <v>5</v>
      </c>
      <c r="AP6" s="95"/>
      <c r="AQ6" s="24"/>
    </row>
    <row r="7" spans="1:49" ht="12.75" x14ac:dyDescent="0.2">
      <c r="A7" s="11" t="s">
        <v>27</v>
      </c>
      <c r="B7" s="12" t="s">
        <v>28</v>
      </c>
      <c r="C7" s="69">
        <v>81034</v>
      </c>
      <c r="D7" s="69">
        <v>0</v>
      </c>
      <c r="E7" s="96">
        <v>1</v>
      </c>
      <c r="F7" s="72">
        <v>5</v>
      </c>
      <c r="G7" s="73" t="s">
        <v>5</v>
      </c>
      <c r="H7" s="74">
        <v>5</v>
      </c>
      <c r="I7" s="73" t="s">
        <v>5</v>
      </c>
      <c r="J7" s="74">
        <v>5</v>
      </c>
      <c r="K7" s="75">
        <v>0.98170000000000002</v>
      </c>
      <c r="L7" s="73">
        <v>10</v>
      </c>
      <c r="M7" s="76">
        <v>7367</v>
      </c>
      <c r="N7" s="77">
        <v>3</v>
      </c>
      <c r="O7" s="78" t="s">
        <v>97</v>
      </c>
      <c r="P7" s="79">
        <v>9.75</v>
      </c>
      <c r="Q7" s="80">
        <v>15</v>
      </c>
      <c r="R7" s="80">
        <v>0</v>
      </c>
      <c r="S7" s="81">
        <v>13</v>
      </c>
      <c r="T7" s="82">
        <f>4/10</f>
        <v>0.4</v>
      </c>
      <c r="U7" s="83">
        <v>20</v>
      </c>
      <c r="V7" s="84">
        <f>11/13</f>
        <v>0.84615384615384615</v>
      </c>
      <c r="W7" s="85">
        <v>1</v>
      </c>
      <c r="X7" s="86">
        <v>30</v>
      </c>
      <c r="Y7" s="78">
        <v>5</v>
      </c>
      <c r="Z7" s="87" t="s">
        <v>92</v>
      </c>
      <c r="AA7" s="87" t="s">
        <v>94</v>
      </c>
      <c r="AB7" s="87" t="s">
        <v>94</v>
      </c>
      <c r="AC7" s="88">
        <v>0</v>
      </c>
      <c r="AD7" s="88">
        <v>0</v>
      </c>
      <c r="AE7" s="89">
        <v>0</v>
      </c>
      <c r="AF7" s="90">
        <v>30</v>
      </c>
      <c r="AG7" s="91" t="s">
        <v>95</v>
      </c>
      <c r="AH7" s="91">
        <v>1</v>
      </c>
      <c r="AI7" s="92" t="s">
        <v>98</v>
      </c>
      <c r="AJ7" s="92">
        <v>10</v>
      </c>
      <c r="AK7" s="93">
        <v>45115</v>
      </c>
      <c r="AL7" s="80">
        <v>28</v>
      </c>
      <c r="AM7" s="81">
        <f t="shared" si="0"/>
        <v>147</v>
      </c>
      <c r="AN7" s="94">
        <f t="shared" si="1"/>
        <v>95.55</v>
      </c>
      <c r="AO7" s="95" t="s">
        <v>5</v>
      </c>
      <c r="AP7" s="95"/>
      <c r="AQ7" s="24"/>
    </row>
    <row r="8" spans="1:49" ht="12.75" x14ac:dyDescent="0.2">
      <c r="A8" s="11" t="s">
        <v>27</v>
      </c>
      <c r="B8" s="12" t="s">
        <v>29</v>
      </c>
      <c r="C8" s="69">
        <v>428233</v>
      </c>
      <c r="D8" s="70">
        <v>6627</v>
      </c>
      <c r="E8" s="96">
        <v>0.98</v>
      </c>
      <c r="F8" s="72">
        <v>0</v>
      </c>
      <c r="G8" s="73" t="s">
        <v>5</v>
      </c>
      <c r="H8" s="74">
        <v>5</v>
      </c>
      <c r="I8" s="73" t="s">
        <v>5</v>
      </c>
      <c r="J8" s="74">
        <v>5</v>
      </c>
      <c r="K8" s="75">
        <v>0.99670000000000003</v>
      </c>
      <c r="L8" s="73">
        <v>10</v>
      </c>
      <c r="M8" s="76">
        <v>16471</v>
      </c>
      <c r="N8" s="77">
        <v>1</v>
      </c>
      <c r="O8" s="78" t="s">
        <v>91</v>
      </c>
      <c r="P8" s="79">
        <v>19.75</v>
      </c>
      <c r="Q8" s="80">
        <v>22</v>
      </c>
      <c r="R8" s="80">
        <v>16</v>
      </c>
      <c r="S8" s="81">
        <v>29</v>
      </c>
      <c r="T8" s="82">
        <f>16/22</f>
        <v>0.72727272727272729</v>
      </c>
      <c r="U8" s="83">
        <v>30</v>
      </c>
      <c r="V8" s="84">
        <f>17/29</f>
        <v>0.58620689655172409</v>
      </c>
      <c r="W8" s="85">
        <v>0.96299999999999997</v>
      </c>
      <c r="X8" s="86">
        <v>30</v>
      </c>
      <c r="Y8" s="78">
        <v>2</v>
      </c>
      <c r="Z8" s="87" t="s">
        <v>92</v>
      </c>
      <c r="AA8" s="87" t="s">
        <v>93</v>
      </c>
      <c r="AB8" s="87" t="s">
        <v>94</v>
      </c>
      <c r="AC8" s="88">
        <v>0</v>
      </c>
      <c r="AD8" s="88">
        <v>0</v>
      </c>
      <c r="AE8" s="97">
        <v>0</v>
      </c>
      <c r="AF8" s="90">
        <v>30</v>
      </c>
      <c r="AG8" s="91" t="s">
        <v>95</v>
      </c>
      <c r="AH8" s="91">
        <v>1</v>
      </c>
      <c r="AI8" s="92" t="s">
        <v>98</v>
      </c>
      <c r="AJ8" s="92">
        <v>10</v>
      </c>
      <c r="AK8" s="93">
        <v>45115</v>
      </c>
      <c r="AL8" s="80">
        <v>28</v>
      </c>
      <c r="AM8" s="81">
        <f t="shared" si="0"/>
        <v>166</v>
      </c>
      <c r="AN8" s="94">
        <f t="shared" si="1"/>
        <v>107.9</v>
      </c>
      <c r="AO8" s="95" t="s">
        <v>5</v>
      </c>
      <c r="AP8" s="95"/>
      <c r="AQ8" s="24"/>
    </row>
    <row r="9" spans="1:49" ht="12.75" x14ac:dyDescent="0.2">
      <c r="A9" s="11" t="s">
        <v>30</v>
      </c>
      <c r="B9" s="12" t="s">
        <v>3</v>
      </c>
      <c r="C9" s="69">
        <v>1173514</v>
      </c>
      <c r="D9" s="70">
        <v>64320</v>
      </c>
      <c r="E9" s="96">
        <v>0.95</v>
      </c>
      <c r="F9" s="72">
        <v>0</v>
      </c>
      <c r="G9" s="73" t="s">
        <v>5</v>
      </c>
      <c r="H9" s="74">
        <v>5</v>
      </c>
      <c r="I9" s="73" t="s">
        <v>5</v>
      </c>
      <c r="J9" s="74">
        <v>5</v>
      </c>
      <c r="K9" s="75">
        <v>0.96679999999999999</v>
      </c>
      <c r="L9" s="73">
        <v>0</v>
      </c>
      <c r="M9" s="76">
        <v>8264</v>
      </c>
      <c r="N9" s="77">
        <v>2</v>
      </c>
      <c r="O9" s="78" t="s">
        <v>91</v>
      </c>
      <c r="P9" s="79">
        <v>101.25</v>
      </c>
      <c r="Q9" s="80">
        <v>84</v>
      </c>
      <c r="R9" s="80">
        <v>20</v>
      </c>
      <c r="S9" s="81">
        <v>134</v>
      </c>
      <c r="T9" s="82">
        <f>50/124</f>
        <v>0.40322580645161288</v>
      </c>
      <c r="U9" s="83">
        <v>20</v>
      </c>
      <c r="V9" s="84">
        <f>66/134</f>
        <v>0.4925373134328358</v>
      </c>
      <c r="W9" s="85">
        <v>0.96599999999999997</v>
      </c>
      <c r="X9" s="86">
        <v>30</v>
      </c>
      <c r="Y9" s="78">
        <v>0</v>
      </c>
      <c r="Z9" s="87" t="s">
        <v>92</v>
      </c>
      <c r="AA9" s="87" t="s">
        <v>99</v>
      </c>
      <c r="AB9" s="87" t="s">
        <v>94</v>
      </c>
      <c r="AC9" s="88">
        <v>0</v>
      </c>
      <c r="AD9" s="88">
        <v>0</v>
      </c>
      <c r="AE9" s="89">
        <v>0</v>
      </c>
      <c r="AF9" s="90">
        <v>30</v>
      </c>
      <c r="AG9" s="91" t="s">
        <v>95</v>
      </c>
      <c r="AH9" s="91">
        <v>1</v>
      </c>
      <c r="AI9" s="92" t="s">
        <v>100</v>
      </c>
      <c r="AJ9" s="92">
        <v>10</v>
      </c>
      <c r="AK9" s="93">
        <v>45146</v>
      </c>
      <c r="AL9" s="80">
        <v>32</v>
      </c>
      <c r="AM9" s="81">
        <f t="shared" si="0"/>
        <v>155</v>
      </c>
      <c r="AN9" s="94">
        <f t="shared" si="1"/>
        <v>100.75</v>
      </c>
      <c r="AO9" s="95" t="s">
        <v>5</v>
      </c>
      <c r="AP9" s="95"/>
      <c r="AQ9" s="24"/>
    </row>
    <row r="10" spans="1:49" ht="12.75" x14ac:dyDescent="0.2">
      <c r="A10" s="11" t="s">
        <v>6</v>
      </c>
      <c r="B10" s="12" t="s">
        <v>101</v>
      </c>
      <c r="C10" s="69">
        <v>91000</v>
      </c>
      <c r="D10" s="70">
        <v>0</v>
      </c>
      <c r="E10" s="96">
        <v>1</v>
      </c>
      <c r="F10" s="72">
        <v>5</v>
      </c>
      <c r="G10" s="73" t="s">
        <v>5</v>
      </c>
      <c r="H10" s="74">
        <v>5</v>
      </c>
      <c r="I10" s="73" t="s">
        <v>5</v>
      </c>
      <c r="J10" s="74">
        <v>5</v>
      </c>
      <c r="K10" s="75">
        <v>0.94620000000000004</v>
      </c>
      <c r="L10" s="73">
        <v>-10</v>
      </c>
      <c r="M10" s="76">
        <v>3640</v>
      </c>
      <c r="N10" s="77">
        <v>3</v>
      </c>
      <c r="O10" s="78" t="s">
        <v>97</v>
      </c>
      <c r="P10" s="79">
        <v>16.25</v>
      </c>
      <c r="Q10" s="80">
        <v>18</v>
      </c>
      <c r="R10" s="80">
        <v>16</v>
      </c>
      <c r="S10" s="81">
        <v>23</v>
      </c>
      <c r="T10" s="82">
        <f>2/21</f>
        <v>9.5238095238095233E-2</v>
      </c>
      <c r="U10" s="83">
        <v>0</v>
      </c>
      <c r="V10" s="84">
        <f>9/23</f>
        <v>0.39130434782608697</v>
      </c>
      <c r="W10" s="85">
        <v>1</v>
      </c>
      <c r="X10" s="86">
        <v>30</v>
      </c>
      <c r="Y10" s="78">
        <v>0</v>
      </c>
      <c r="Z10" s="87" t="s">
        <v>92</v>
      </c>
      <c r="AA10" s="87" t="s">
        <v>99</v>
      </c>
      <c r="AB10" s="87" t="s">
        <v>94</v>
      </c>
      <c r="AC10" s="88">
        <v>0</v>
      </c>
      <c r="AD10" s="88">
        <v>0</v>
      </c>
      <c r="AE10" s="89">
        <v>0</v>
      </c>
      <c r="AF10" s="90">
        <v>30</v>
      </c>
      <c r="AG10" s="91" t="s">
        <v>95</v>
      </c>
      <c r="AH10" s="91">
        <v>1</v>
      </c>
      <c r="AI10" s="92" t="s">
        <v>102</v>
      </c>
      <c r="AJ10" s="92">
        <v>0</v>
      </c>
      <c r="AK10" s="93">
        <v>45146</v>
      </c>
      <c r="AL10" s="80">
        <v>33</v>
      </c>
      <c r="AM10" s="81">
        <f t="shared" si="0"/>
        <v>118</v>
      </c>
      <c r="AN10" s="94">
        <f t="shared" si="1"/>
        <v>76.7</v>
      </c>
      <c r="AO10" s="98" t="s">
        <v>95</v>
      </c>
      <c r="AP10" s="95"/>
      <c r="AQ10" s="24"/>
    </row>
    <row r="11" spans="1:49" ht="12.75" x14ac:dyDescent="0.2">
      <c r="A11" s="25" t="s">
        <v>10</v>
      </c>
      <c r="B11" s="99" t="s">
        <v>11</v>
      </c>
      <c r="C11" s="69">
        <v>146683</v>
      </c>
      <c r="D11" s="100">
        <v>24434.65</v>
      </c>
      <c r="E11" s="96">
        <v>0.83</v>
      </c>
      <c r="F11" s="72">
        <v>0</v>
      </c>
      <c r="G11" s="73" t="s">
        <v>5</v>
      </c>
      <c r="H11" s="74">
        <v>5</v>
      </c>
      <c r="I11" s="73" t="s">
        <v>5</v>
      </c>
      <c r="J11" s="74">
        <v>5</v>
      </c>
      <c r="K11" s="75">
        <v>0.99619999999999997</v>
      </c>
      <c r="L11" s="73">
        <v>10</v>
      </c>
      <c r="M11" s="76">
        <v>8149</v>
      </c>
      <c r="N11" s="77">
        <v>2</v>
      </c>
      <c r="O11" s="78" t="s">
        <v>91</v>
      </c>
      <c r="P11" s="79">
        <v>4</v>
      </c>
      <c r="Q11" s="80">
        <v>5</v>
      </c>
      <c r="R11" s="80">
        <v>8</v>
      </c>
      <c r="S11" s="81">
        <v>7</v>
      </c>
      <c r="T11" s="82">
        <f>0/4</f>
        <v>0</v>
      </c>
      <c r="U11" s="83">
        <v>0</v>
      </c>
      <c r="V11" s="84">
        <f>4/7</f>
        <v>0.5714285714285714</v>
      </c>
      <c r="W11" s="85">
        <v>0.85709999999999997</v>
      </c>
      <c r="X11" s="86">
        <v>20</v>
      </c>
      <c r="Y11" s="78">
        <v>53</v>
      </c>
      <c r="Z11" s="87" t="s">
        <v>103</v>
      </c>
      <c r="AA11" s="87" t="s">
        <v>94</v>
      </c>
      <c r="AB11" s="87" t="s">
        <v>94</v>
      </c>
      <c r="AC11" s="88">
        <v>0</v>
      </c>
      <c r="AD11" s="90" t="s">
        <v>19</v>
      </c>
      <c r="AE11" s="90" t="s">
        <v>19</v>
      </c>
      <c r="AF11" s="90">
        <v>30</v>
      </c>
      <c r="AG11" s="91" t="s">
        <v>95</v>
      </c>
      <c r="AH11" s="91">
        <v>1</v>
      </c>
      <c r="AI11" s="92" t="s">
        <v>96</v>
      </c>
      <c r="AJ11" s="92">
        <v>5</v>
      </c>
      <c r="AK11" s="93">
        <v>45146</v>
      </c>
      <c r="AL11" s="80">
        <v>32</v>
      </c>
      <c r="AM11" s="81">
        <f t="shared" si="0"/>
        <v>118</v>
      </c>
      <c r="AN11" s="94">
        <f t="shared" si="1"/>
        <v>76.7</v>
      </c>
      <c r="AO11" s="98" t="s">
        <v>95</v>
      </c>
      <c r="AP11" s="101"/>
    </row>
    <row r="12" spans="1:49" ht="12.75" x14ac:dyDescent="0.2">
      <c r="A12" s="176" t="s">
        <v>104</v>
      </c>
      <c r="B12" s="170"/>
      <c r="G12" s="102"/>
      <c r="H12" s="102"/>
      <c r="I12" s="102"/>
      <c r="J12" s="103"/>
      <c r="K12" s="102"/>
      <c r="M12" s="104"/>
      <c r="P12" s="105"/>
      <c r="Q12" s="106"/>
      <c r="V12" s="107"/>
      <c r="AG12" s="108"/>
      <c r="AH12" s="108"/>
      <c r="AI12" s="108"/>
      <c r="AJ12" s="108"/>
      <c r="AK12" s="109"/>
      <c r="AL12" s="109"/>
      <c r="AM12" s="64"/>
      <c r="AO12" s="1"/>
      <c r="AP12" s="5"/>
    </row>
    <row r="13" spans="1:49" ht="12.75" x14ac:dyDescent="0.2">
      <c r="A13" s="11" t="s">
        <v>18</v>
      </c>
      <c r="B13" s="12" t="s">
        <v>32</v>
      </c>
      <c r="C13" s="69">
        <v>256885</v>
      </c>
      <c r="D13" s="70">
        <v>140312</v>
      </c>
      <c r="E13" s="96">
        <v>0.45</v>
      </c>
      <c r="F13" s="72">
        <v>-5</v>
      </c>
      <c r="G13" s="73" t="s">
        <v>5</v>
      </c>
      <c r="H13" s="74">
        <v>5</v>
      </c>
      <c r="I13" s="73" t="s">
        <v>5</v>
      </c>
      <c r="J13" s="74">
        <v>5</v>
      </c>
      <c r="K13" s="75">
        <v>0.98240000000000005</v>
      </c>
      <c r="L13" s="73">
        <v>10</v>
      </c>
      <c r="M13" s="76">
        <v>23353</v>
      </c>
      <c r="N13" s="77">
        <v>0</v>
      </c>
      <c r="O13" s="78" t="s">
        <v>91</v>
      </c>
      <c r="P13" s="79">
        <v>2</v>
      </c>
      <c r="Q13" s="80">
        <v>11</v>
      </c>
      <c r="R13" s="80">
        <v>0</v>
      </c>
      <c r="S13" s="81">
        <v>19</v>
      </c>
      <c r="T13" s="82">
        <v>0.15379999999999999</v>
      </c>
      <c r="U13" s="83">
        <v>0</v>
      </c>
      <c r="V13" s="84">
        <f>4/19</f>
        <v>0.21052631578947367</v>
      </c>
      <c r="W13" s="85">
        <v>4.1700000000000001E-2</v>
      </c>
      <c r="X13" s="86">
        <v>0</v>
      </c>
      <c r="Y13" s="78">
        <v>102</v>
      </c>
      <c r="Z13" s="87" t="s">
        <v>94</v>
      </c>
      <c r="AA13" s="87" t="s">
        <v>94</v>
      </c>
      <c r="AB13" s="87" t="s">
        <v>94</v>
      </c>
      <c r="AC13" s="88">
        <v>0</v>
      </c>
      <c r="AD13" s="88">
        <v>0</v>
      </c>
      <c r="AE13" s="88">
        <v>0</v>
      </c>
      <c r="AF13" s="90">
        <v>30</v>
      </c>
      <c r="AG13" s="91" t="s">
        <v>95</v>
      </c>
      <c r="AH13" s="91">
        <v>1</v>
      </c>
      <c r="AI13" s="92" t="s">
        <v>105</v>
      </c>
      <c r="AJ13" s="92">
        <v>10</v>
      </c>
      <c r="AK13" s="93">
        <v>45146</v>
      </c>
      <c r="AL13" s="80">
        <v>32</v>
      </c>
      <c r="AM13" s="81">
        <f t="shared" ref="AM13:AM15" si="2">SUM(F13,H13,J13,L13,N13,R13,U13,X13,Z13,AF13,AH13,AJ13,AL13)</f>
        <v>88</v>
      </c>
      <c r="AN13" s="94">
        <f t="shared" ref="AN13:AN15" si="3">AM13*0.65</f>
        <v>57.2</v>
      </c>
      <c r="AO13" s="110" t="s">
        <v>95</v>
      </c>
      <c r="AP13" s="111"/>
      <c r="AQ13" s="24"/>
      <c r="AR13" s="24"/>
      <c r="AS13" s="24"/>
      <c r="AT13" s="24"/>
      <c r="AU13" s="24"/>
      <c r="AV13" s="24"/>
      <c r="AW13" s="24"/>
    </row>
    <row r="14" spans="1:49" ht="12.75" x14ac:dyDescent="0.2">
      <c r="A14" s="11" t="s">
        <v>7</v>
      </c>
      <c r="B14" s="12" t="s">
        <v>9</v>
      </c>
      <c r="C14" s="69">
        <v>104704</v>
      </c>
      <c r="D14" s="100">
        <v>31462.53</v>
      </c>
      <c r="E14" s="96">
        <v>0.7</v>
      </c>
      <c r="F14" s="72">
        <v>-5</v>
      </c>
      <c r="G14" s="73" t="s">
        <v>5</v>
      </c>
      <c r="H14" s="74">
        <v>5</v>
      </c>
      <c r="I14" s="73" t="s">
        <v>5</v>
      </c>
      <c r="J14" s="74">
        <v>5</v>
      </c>
      <c r="K14" s="75">
        <v>0.98209999999999997</v>
      </c>
      <c r="L14" s="73">
        <v>10</v>
      </c>
      <c r="M14" s="76">
        <v>17450</v>
      </c>
      <c r="N14" s="77">
        <v>0</v>
      </c>
      <c r="O14" s="78" t="s">
        <v>91</v>
      </c>
      <c r="P14" s="79">
        <v>3.75</v>
      </c>
      <c r="Q14" s="80">
        <v>6</v>
      </c>
      <c r="R14" s="80">
        <v>0</v>
      </c>
      <c r="S14" s="81">
        <v>8</v>
      </c>
      <c r="T14" s="83">
        <f>0/5</f>
        <v>0</v>
      </c>
      <c r="U14" s="83">
        <v>0</v>
      </c>
      <c r="V14" s="84">
        <f>2/8</f>
        <v>0.25</v>
      </c>
      <c r="W14" s="85">
        <f>0/2</f>
        <v>0</v>
      </c>
      <c r="X14" s="86">
        <v>0</v>
      </c>
      <c r="Y14" s="78">
        <v>93</v>
      </c>
      <c r="Z14" s="87" t="s">
        <v>106</v>
      </c>
      <c r="AA14" s="87" t="s">
        <v>99</v>
      </c>
      <c r="AB14" s="87" t="s">
        <v>94</v>
      </c>
      <c r="AC14" s="88">
        <v>0</v>
      </c>
      <c r="AD14" s="88">
        <v>0</v>
      </c>
      <c r="AE14" s="89">
        <v>0</v>
      </c>
      <c r="AF14" s="90">
        <v>30</v>
      </c>
      <c r="AG14" s="91" t="s">
        <v>95</v>
      </c>
      <c r="AH14" s="91">
        <v>1</v>
      </c>
      <c r="AI14" s="92" t="s">
        <v>107</v>
      </c>
      <c r="AJ14" s="92">
        <v>0</v>
      </c>
      <c r="AK14" s="93">
        <v>45146</v>
      </c>
      <c r="AL14" s="80">
        <v>32</v>
      </c>
      <c r="AM14" s="81">
        <f t="shared" si="2"/>
        <v>78</v>
      </c>
      <c r="AN14" s="94">
        <f t="shared" si="3"/>
        <v>50.7</v>
      </c>
      <c r="AO14" s="110" t="s">
        <v>95</v>
      </c>
      <c r="AP14" s="111"/>
      <c r="AQ14" s="24"/>
    </row>
    <row r="15" spans="1:49" ht="12.75" x14ac:dyDescent="0.2">
      <c r="A15" s="22" t="s">
        <v>16</v>
      </c>
      <c r="B15" s="22" t="s">
        <v>33</v>
      </c>
      <c r="C15" s="112">
        <v>282124</v>
      </c>
      <c r="D15" s="112">
        <v>0</v>
      </c>
      <c r="E15" s="113">
        <v>1</v>
      </c>
      <c r="F15" s="114">
        <v>5</v>
      </c>
      <c r="G15" s="73" t="s">
        <v>5</v>
      </c>
      <c r="H15" s="74">
        <v>5</v>
      </c>
      <c r="I15" s="73" t="s">
        <v>5</v>
      </c>
      <c r="J15" s="74">
        <v>5</v>
      </c>
      <c r="K15" s="75">
        <v>0.98080000000000001</v>
      </c>
      <c r="L15" s="73">
        <v>10</v>
      </c>
      <c r="M15" s="76">
        <v>2221</v>
      </c>
      <c r="N15" s="77">
        <v>3</v>
      </c>
      <c r="O15" s="78" t="s">
        <v>91</v>
      </c>
      <c r="P15" s="79">
        <v>20.5</v>
      </c>
      <c r="Q15" s="80">
        <v>13</v>
      </c>
      <c r="R15" s="80">
        <v>20</v>
      </c>
      <c r="S15" s="81">
        <v>53</v>
      </c>
      <c r="T15" s="82">
        <f>21/37</f>
        <v>0.56756756756756754</v>
      </c>
      <c r="U15" s="83">
        <v>20</v>
      </c>
      <c r="V15" s="84">
        <f>16/53</f>
        <v>0.30188679245283018</v>
      </c>
      <c r="W15" s="85">
        <f>58/61</f>
        <v>0.95081967213114749</v>
      </c>
      <c r="X15" s="86">
        <v>30</v>
      </c>
      <c r="Y15" s="78">
        <v>70</v>
      </c>
      <c r="Z15" s="87" t="s">
        <v>103</v>
      </c>
      <c r="AA15" s="87" t="s">
        <v>108</v>
      </c>
      <c r="AB15" s="87" t="s">
        <v>94</v>
      </c>
      <c r="AC15" s="88">
        <v>0</v>
      </c>
      <c r="AD15" s="88">
        <v>0</v>
      </c>
      <c r="AE15" s="89">
        <v>0</v>
      </c>
      <c r="AF15" s="90">
        <v>30</v>
      </c>
      <c r="AG15" s="91" t="s">
        <v>95</v>
      </c>
      <c r="AH15" s="91">
        <v>1</v>
      </c>
      <c r="AI15" s="92" t="s">
        <v>109</v>
      </c>
      <c r="AJ15" s="92">
        <v>5</v>
      </c>
      <c r="AK15" s="93">
        <v>44993</v>
      </c>
      <c r="AL15" s="80">
        <v>12</v>
      </c>
      <c r="AM15" s="81">
        <f t="shared" si="2"/>
        <v>146</v>
      </c>
      <c r="AN15" s="94">
        <f t="shared" si="3"/>
        <v>94.9</v>
      </c>
      <c r="AO15" s="1" t="s">
        <v>5</v>
      </c>
      <c r="AP15" s="5"/>
    </row>
    <row r="16" spans="1:49" ht="12.75" x14ac:dyDescent="0.2">
      <c r="A16" s="22"/>
      <c r="B16" s="22"/>
      <c r="C16" s="29"/>
      <c r="D16" s="29"/>
      <c r="E16" s="29"/>
      <c r="F16" s="115"/>
      <c r="G16" s="29"/>
      <c r="H16" s="29"/>
      <c r="I16" s="29"/>
      <c r="J16" s="29"/>
      <c r="K16" s="29"/>
      <c r="L16" s="115"/>
      <c r="M16" s="25"/>
      <c r="P16" s="29"/>
      <c r="Q16" s="29"/>
      <c r="R16" s="29"/>
      <c r="S16" s="115"/>
      <c r="T16" s="29"/>
      <c r="U16" s="29"/>
      <c r="W16" s="29"/>
      <c r="X16" s="29"/>
      <c r="AE16" s="5"/>
      <c r="AF16" s="5"/>
      <c r="AN16" s="5"/>
      <c r="AO16" s="5"/>
      <c r="AP16" s="5"/>
    </row>
    <row r="17" spans="1:47" ht="12.75" x14ac:dyDescent="0.2">
      <c r="A17" s="22"/>
      <c r="B17" s="22"/>
      <c r="C17" s="29"/>
      <c r="D17" s="29"/>
      <c r="E17" s="29"/>
      <c r="F17" s="115"/>
      <c r="G17" s="29"/>
      <c r="H17" s="29"/>
      <c r="I17" s="29"/>
      <c r="J17" s="29"/>
      <c r="K17" s="29"/>
      <c r="L17" s="115"/>
      <c r="M17" s="25"/>
      <c r="P17" s="29"/>
      <c r="Q17" s="29"/>
      <c r="R17" s="29"/>
      <c r="S17" s="115"/>
      <c r="T17" s="29"/>
      <c r="U17" s="29"/>
      <c r="W17" s="29"/>
      <c r="X17" s="29"/>
      <c r="AD17" s="5"/>
      <c r="AE17" s="5"/>
      <c r="AF17" s="5"/>
      <c r="AN17" s="5"/>
      <c r="AO17" s="5"/>
      <c r="AP17" s="5"/>
    </row>
    <row r="18" spans="1:47" ht="12.75" x14ac:dyDescent="0.2">
      <c r="A18" s="22"/>
      <c r="B18" s="22"/>
      <c r="C18" s="29"/>
      <c r="D18" s="29"/>
      <c r="E18" s="29"/>
      <c r="F18" s="115"/>
      <c r="G18" s="29"/>
      <c r="H18" s="29"/>
      <c r="I18" s="29"/>
      <c r="J18" s="29"/>
      <c r="K18" s="29"/>
      <c r="L18" s="115"/>
      <c r="M18" s="25"/>
      <c r="P18" s="29"/>
      <c r="Q18" s="29"/>
      <c r="R18" s="29"/>
      <c r="S18" s="115"/>
      <c r="T18" s="29"/>
      <c r="U18" s="29"/>
      <c r="W18" s="29"/>
      <c r="X18" s="29"/>
      <c r="AD18" s="5"/>
      <c r="AE18" s="5"/>
      <c r="AF18" s="5"/>
      <c r="AN18" s="5"/>
      <c r="AO18" s="5"/>
      <c r="AP18" s="5"/>
    </row>
    <row r="19" spans="1:47" ht="12.75" x14ac:dyDescent="0.2">
      <c r="A19" s="22"/>
      <c r="B19" s="22"/>
      <c r="C19" s="29"/>
      <c r="D19" s="29"/>
      <c r="E19" s="29"/>
      <c r="F19" s="115"/>
      <c r="G19" s="29"/>
      <c r="H19" s="29"/>
      <c r="I19" s="29"/>
      <c r="J19" s="29"/>
      <c r="K19" s="29"/>
      <c r="L19" s="115"/>
      <c r="M19" s="25"/>
      <c r="P19" s="29"/>
      <c r="Q19" s="29"/>
      <c r="R19" s="29"/>
      <c r="S19" s="115"/>
      <c r="T19" s="29"/>
      <c r="U19" s="29"/>
      <c r="W19" s="29"/>
      <c r="X19" s="29"/>
      <c r="AD19" s="5"/>
      <c r="AE19" s="5"/>
      <c r="AF19" s="5"/>
      <c r="AN19" s="5"/>
      <c r="AO19" s="5"/>
      <c r="AP19" s="5"/>
    </row>
    <row r="20" spans="1:47" ht="12.75" x14ac:dyDescent="0.2">
      <c r="A20" s="22"/>
      <c r="B20" s="22"/>
      <c r="C20" s="29"/>
      <c r="D20" s="29"/>
      <c r="E20" s="29"/>
      <c r="F20" s="115"/>
      <c r="G20" s="29"/>
      <c r="H20" s="29"/>
      <c r="I20" s="29"/>
      <c r="J20" s="29"/>
      <c r="K20" s="29"/>
      <c r="L20" s="115"/>
      <c r="M20" s="25"/>
      <c r="P20" s="29"/>
      <c r="Q20" s="29"/>
      <c r="R20" s="29"/>
      <c r="S20" s="115"/>
      <c r="T20" s="29" t="s">
        <v>110</v>
      </c>
      <c r="U20" s="29"/>
      <c r="W20" s="29" t="s">
        <v>110</v>
      </c>
      <c r="X20" s="29"/>
      <c r="Z20" s="29" t="s">
        <v>110</v>
      </c>
      <c r="AC20" s="29" t="s">
        <v>110</v>
      </c>
      <c r="AD20" s="5"/>
      <c r="AE20" s="5"/>
      <c r="AF20" s="5"/>
      <c r="AN20" s="5"/>
      <c r="AO20" s="5"/>
      <c r="AP20" s="5"/>
    </row>
    <row r="21" spans="1:47" ht="12.75" x14ac:dyDescent="0.2">
      <c r="A21" s="22"/>
      <c r="B21" s="22"/>
      <c r="C21" s="116" t="s">
        <v>111</v>
      </c>
      <c r="D21" s="169" t="s">
        <v>112</v>
      </c>
      <c r="E21" s="170"/>
      <c r="F21" s="115"/>
      <c r="G21" s="29" t="s">
        <v>113</v>
      </c>
      <c r="H21" s="29"/>
      <c r="I21" s="29" t="s">
        <v>114</v>
      </c>
      <c r="J21" s="29"/>
      <c r="K21" s="29" t="s">
        <v>115</v>
      </c>
      <c r="L21" s="115"/>
      <c r="M21" s="25" t="s">
        <v>34</v>
      </c>
      <c r="P21" s="169" t="s">
        <v>116</v>
      </c>
      <c r="Q21" s="170"/>
      <c r="R21" s="170"/>
      <c r="S21" s="115"/>
      <c r="T21" s="169" t="s">
        <v>117</v>
      </c>
      <c r="U21" s="170"/>
      <c r="W21" s="169" t="s">
        <v>118</v>
      </c>
      <c r="X21" s="170"/>
      <c r="Z21" s="29" t="s">
        <v>119</v>
      </c>
      <c r="AC21" s="117" t="s">
        <v>120</v>
      </c>
      <c r="AD21" s="5"/>
      <c r="AE21" s="5"/>
      <c r="AF21" s="5"/>
      <c r="AG21" s="29" t="s">
        <v>121</v>
      </c>
      <c r="AH21" s="29"/>
      <c r="AI21" s="118" t="s">
        <v>122</v>
      </c>
      <c r="AJ21" s="46"/>
      <c r="AK21" s="29" t="s">
        <v>123</v>
      </c>
      <c r="AN21" s="5"/>
      <c r="AO21" s="5"/>
      <c r="AP21" s="5"/>
    </row>
    <row r="22" spans="1:47" ht="12.75" x14ac:dyDescent="0.2">
      <c r="A22" s="119"/>
      <c r="B22" s="5"/>
      <c r="C22" s="29"/>
      <c r="D22" s="5" t="s">
        <v>124</v>
      </c>
      <c r="E22" s="5"/>
      <c r="G22" s="171" t="s">
        <v>125</v>
      </c>
      <c r="H22" s="170"/>
      <c r="I22" s="5" t="s">
        <v>125</v>
      </c>
      <c r="J22" s="5"/>
      <c r="K22" s="5" t="s">
        <v>126</v>
      </c>
      <c r="L22" s="5"/>
      <c r="M22" s="120" t="s">
        <v>35</v>
      </c>
      <c r="P22" s="5" t="s">
        <v>127</v>
      </c>
      <c r="Q22" s="5"/>
      <c r="T22" s="121" t="s">
        <v>128</v>
      </c>
      <c r="V22" s="29"/>
      <c r="W22" s="29" t="s">
        <v>4</v>
      </c>
      <c r="X22" s="29" t="s">
        <v>8</v>
      </c>
      <c r="Z22" s="5" t="s">
        <v>129</v>
      </c>
      <c r="AC22" s="122" t="s">
        <v>130</v>
      </c>
      <c r="AD22" s="123"/>
      <c r="AE22" s="123"/>
      <c r="AF22" s="123" t="s">
        <v>131</v>
      </c>
      <c r="AG22" s="171" t="s">
        <v>132</v>
      </c>
      <c r="AH22" s="170"/>
      <c r="AI22" s="124" t="s">
        <v>133</v>
      </c>
      <c r="AJ22" s="46"/>
      <c r="AK22" s="5" t="s">
        <v>134</v>
      </c>
    </row>
    <row r="23" spans="1:47" ht="12.75" x14ac:dyDescent="0.2">
      <c r="A23" s="29"/>
      <c r="B23" s="29"/>
      <c r="C23" s="5"/>
      <c r="D23" s="5" t="s">
        <v>135</v>
      </c>
      <c r="E23" s="5"/>
      <c r="G23" s="172" t="s">
        <v>136</v>
      </c>
      <c r="H23" s="170"/>
      <c r="I23" s="5" t="s">
        <v>137</v>
      </c>
      <c r="J23" s="5"/>
      <c r="K23" s="5" t="s">
        <v>138</v>
      </c>
      <c r="L23" s="5"/>
      <c r="M23" s="120" t="s">
        <v>36</v>
      </c>
      <c r="N23" s="115"/>
      <c r="O23" s="115"/>
      <c r="P23" s="5" t="s">
        <v>139</v>
      </c>
      <c r="Q23" s="5"/>
      <c r="T23" s="5" t="s">
        <v>140</v>
      </c>
      <c r="V23" s="29"/>
      <c r="W23" s="124" t="s">
        <v>141</v>
      </c>
      <c r="X23" s="5" t="s">
        <v>142</v>
      </c>
      <c r="Y23" s="115"/>
      <c r="Z23" s="5" t="s">
        <v>143</v>
      </c>
      <c r="AA23" s="115"/>
      <c r="AB23" s="115"/>
      <c r="AC23" s="122" t="s">
        <v>144</v>
      </c>
      <c r="AD23" s="5"/>
      <c r="AE23" s="5"/>
      <c r="AF23" s="171" t="s">
        <v>145</v>
      </c>
      <c r="AG23" s="170"/>
      <c r="AH23" s="170"/>
      <c r="AI23" s="124" t="s">
        <v>146</v>
      </c>
      <c r="AJ23" s="12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</row>
    <row r="24" spans="1:47" ht="12.75" x14ac:dyDescent="0.2">
      <c r="A24" s="5"/>
      <c r="B24" s="5"/>
      <c r="C24" s="5"/>
      <c r="D24" s="5" t="s">
        <v>147</v>
      </c>
      <c r="E24" s="5"/>
      <c r="K24" s="5" t="s">
        <v>148</v>
      </c>
      <c r="M24" s="120" t="s">
        <v>37</v>
      </c>
      <c r="P24" s="5" t="s">
        <v>149</v>
      </c>
      <c r="Q24" s="5"/>
      <c r="T24" s="5" t="s">
        <v>150</v>
      </c>
      <c r="V24" s="5"/>
      <c r="W24" s="124" t="s">
        <v>151</v>
      </c>
      <c r="X24" s="5" t="s">
        <v>152</v>
      </c>
      <c r="Z24" s="5" t="s">
        <v>153</v>
      </c>
      <c r="AC24" s="122" t="s">
        <v>154</v>
      </c>
      <c r="AD24" s="5"/>
      <c r="AE24" s="5"/>
      <c r="AF24" s="170"/>
      <c r="AG24" s="171" t="s">
        <v>155</v>
      </c>
      <c r="AH24" s="170"/>
      <c r="AI24" s="124" t="s">
        <v>156</v>
      </c>
      <c r="AJ24" s="46"/>
    </row>
    <row r="25" spans="1:47" ht="12.75" x14ac:dyDescent="0.2">
      <c r="A25" s="5"/>
      <c r="B25" s="5"/>
      <c r="C25" s="5"/>
      <c r="D25" s="5"/>
      <c r="G25" s="5"/>
      <c r="H25" s="5"/>
      <c r="I25" s="5"/>
      <c r="J25" s="5"/>
      <c r="K25" s="5"/>
      <c r="M25" s="120" t="s">
        <v>157</v>
      </c>
      <c r="P25" s="5" t="s">
        <v>158</v>
      </c>
      <c r="Q25" s="5"/>
      <c r="T25" s="5" t="s">
        <v>159</v>
      </c>
      <c r="V25" s="5"/>
      <c r="W25" s="124" t="s">
        <v>160</v>
      </c>
      <c r="X25" s="5" t="s">
        <v>161</v>
      </c>
      <c r="Z25" s="5" t="s">
        <v>162</v>
      </c>
      <c r="AC25" s="122" t="s">
        <v>163</v>
      </c>
      <c r="AD25" s="5"/>
      <c r="AE25" s="5"/>
      <c r="AF25" s="170"/>
      <c r="AG25" s="170"/>
      <c r="AH25" s="170"/>
      <c r="AI25" s="124" t="s">
        <v>164</v>
      </c>
      <c r="AJ25" s="46"/>
    </row>
    <row r="26" spans="1:47" ht="12.75" x14ac:dyDescent="0.2">
      <c r="A26" s="5"/>
      <c r="B26" s="5"/>
      <c r="C26" s="5"/>
      <c r="D26" s="5"/>
      <c r="G26" s="6"/>
      <c r="H26" s="6"/>
      <c r="I26" s="6"/>
      <c r="J26" s="6"/>
      <c r="K26" s="6"/>
      <c r="M26" s="120"/>
      <c r="P26" s="5" t="s">
        <v>165</v>
      </c>
      <c r="Q26" s="5"/>
      <c r="T26" s="5"/>
      <c r="V26" s="5"/>
      <c r="W26" s="124" t="s">
        <v>166</v>
      </c>
      <c r="X26" s="5" t="s">
        <v>167</v>
      </c>
      <c r="AC26" s="122" t="s">
        <v>168</v>
      </c>
      <c r="AF26" s="170"/>
    </row>
    <row r="27" spans="1:47" ht="12.75" x14ac:dyDescent="0.2">
      <c r="A27" s="5"/>
      <c r="B27" s="5"/>
      <c r="C27" s="5"/>
      <c r="D27" s="5"/>
      <c r="G27" s="5"/>
      <c r="H27" s="5"/>
      <c r="I27" s="5"/>
      <c r="J27" s="5"/>
      <c r="K27" s="5"/>
      <c r="P27" s="5" t="s">
        <v>169</v>
      </c>
      <c r="Q27" s="5"/>
      <c r="T27" s="121" t="s">
        <v>170</v>
      </c>
      <c r="V27" s="5"/>
      <c r="W27" s="124" t="s">
        <v>171</v>
      </c>
      <c r="AC27" s="126" t="s">
        <v>172</v>
      </c>
      <c r="AF27" s="170"/>
    </row>
    <row r="28" spans="1:47" ht="12.75" x14ac:dyDescent="0.2">
      <c r="A28" s="5"/>
      <c r="B28" s="5"/>
      <c r="C28" s="5"/>
      <c r="D28" s="5"/>
      <c r="M28" s="171" t="s">
        <v>173</v>
      </c>
      <c r="N28" s="170"/>
      <c r="O28" s="170"/>
      <c r="T28" s="5" t="s">
        <v>174</v>
      </c>
      <c r="V28" s="5"/>
      <c r="W28" s="127" t="s">
        <v>175</v>
      </c>
    </row>
    <row r="29" spans="1:47" ht="12.75" x14ac:dyDescent="0.2">
      <c r="A29" s="5"/>
      <c r="B29" s="5"/>
      <c r="C29" s="5"/>
      <c r="G29" s="6"/>
      <c r="H29" s="6"/>
      <c r="I29" s="6"/>
      <c r="J29" s="6"/>
      <c r="K29" s="6"/>
      <c r="M29" s="170"/>
      <c r="N29" s="170"/>
      <c r="O29" s="170"/>
      <c r="P29" s="6"/>
      <c r="Q29" s="6"/>
      <c r="T29" s="5" t="s">
        <v>176</v>
      </c>
      <c r="V29" s="5"/>
      <c r="W29" s="127"/>
    </row>
    <row r="30" spans="1:47" ht="12.75" x14ac:dyDescent="0.2">
      <c r="M30" s="170"/>
      <c r="N30" s="170"/>
      <c r="O30" s="170"/>
      <c r="T30" s="5" t="s">
        <v>177</v>
      </c>
      <c r="V30" s="5"/>
      <c r="W30" s="127" t="s">
        <v>178</v>
      </c>
    </row>
    <row r="31" spans="1:47" ht="12.75" x14ac:dyDescent="0.2">
      <c r="V31" s="5"/>
      <c r="W31" s="127"/>
    </row>
    <row r="32" spans="1:47" ht="12.75" x14ac:dyDescent="0.2">
      <c r="T32" s="6"/>
      <c r="V32" s="5"/>
    </row>
    <row r="33" spans="22:22" ht="12.75" x14ac:dyDescent="0.2">
      <c r="V33" s="5"/>
    </row>
  </sheetData>
  <mergeCells count="13">
    <mergeCell ref="G22:H22"/>
    <mergeCell ref="G23:H23"/>
    <mergeCell ref="A1:B1"/>
    <mergeCell ref="A4:B4"/>
    <mergeCell ref="A12:B12"/>
    <mergeCell ref="D21:E21"/>
    <mergeCell ref="M28:O30"/>
    <mergeCell ref="T21:U21"/>
    <mergeCell ref="P21:R21"/>
    <mergeCell ref="W21:X21"/>
    <mergeCell ref="AG22:AH23"/>
    <mergeCell ref="AF23:AF27"/>
    <mergeCell ref="AG24:AH25"/>
  </mergeCells>
  <conditionalFormatting sqref="AK5:AM11 AK13:AM15">
    <cfRule type="notContainsBlanks" dxfId="0" priority="1">
      <formula>LEN(TRIM(AK5))&gt;0</formula>
    </cfRule>
  </conditionalFormatting>
  <printOptions horizontalCentered="1" gridLines="1"/>
  <pageMargins left="1" right="1" top="1" bottom="1" header="0" footer="0"/>
  <pageSetup pageOrder="overThenDown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5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34.42578125" customWidth="1"/>
    <col min="2" max="2" width="34.28515625" customWidth="1"/>
    <col min="4" max="4" width="25.85546875" customWidth="1"/>
    <col min="5" max="5" width="16.42578125" customWidth="1"/>
  </cols>
  <sheetData>
    <row r="1" spans="1:24" ht="15.75" customHeight="1" x14ac:dyDescent="0.2">
      <c r="A1" s="4"/>
      <c r="B1" s="4"/>
      <c r="C1" s="5"/>
      <c r="D1" s="6" t="s">
        <v>20</v>
      </c>
      <c r="E1" s="5"/>
      <c r="H1" s="5"/>
    </row>
    <row r="2" spans="1:24" ht="15.75" customHeight="1" x14ac:dyDescent="0.2">
      <c r="A2" s="7" t="s">
        <v>0</v>
      </c>
      <c r="B2" s="7" t="s">
        <v>1</v>
      </c>
      <c r="C2" s="8" t="s">
        <v>21</v>
      </c>
      <c r="D2" s="8" t="s">
        <v>22</v>
      </c>
      <c r="E2" s="8" t="s">
        <v>23</v>
      </c>
      <c r="F2" s="8" t="s">
        <v>24</v>
      </c>
      <c r="G2" s="9"/>
      <c r="H2" s="1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5.75" customHeight="1" x14ac:dyDescent="0.2">
      <c r="A3" s="11" t="s">
        <v>13</v>
      </c>
      <c r="B3" s="12" t="s">
        <v>25</v>
      </c>
      <c r="C3" s="2">
        <v>151021</v>
      </c>
      <c r="D3" s="1">
        <f>0+12</f>
        <v>12</v>
      </c>
      <c r="E3" s="13">
        <v>12585.08</v>
      </c>
      <c r="F3" s="1">
        <v>1</v>
      </c>
      <c r="H3" s="5"/>
      <c r="J3" s="14"/>
    </row>
    <row r="4" spans="1:24" ht="15.75" customHeight="1" x14ac:dyDescent="0.2">
      <c r="A4" s="11" t="s">
        <v>13</v>
      </c>
      <c r="B4" s="15" t="s">
        <v>26</v>
      </c>
      <c r="C4" s="16">
        <v>245089</v>
      </c>
      <c r="D4" s="1">
        <f>1+26</f>
        <v>27</v>
      </c>
      <c r="E4" s="13">
        <v>9077</v>
      </c>
      <c r="F4" s="1">
        <v>2</v>
      </c>
      <c r="H4" s="5"/>
      <c r="J4" s="14"/>
    </row>
    <row r="5" spans="1:24" ht="15.75" customHeight="1" x14ac:dyDescent="0.2">
      <c r="A5" s="11" t="s">
        <v>27</v>
      </c>
      <c r="B5" s="12" t="s">
        <v>28</v>
      </c>
      <c r="C5" s="2">
        <v>81034</v>
      </c>
      <c r="D5" s="1">
        <f>2+9</f>
        <v>11</v>
      </c>
      <c r="E5" s="13">
        <v>7367</v>
      </c>
      <c r="F5" s="1">
        <v>3</v>
      </c>
      <c r="H5" s="5"/>
      <c r="J5" s="14"/>
    </row>
    <row r="6" spans="1:24" ht="15.75" customHeight="1" x14ac:dyDescent="0.2">
      <c r="A6" s="11" t="s">
        <v>27</v>
      </c>
      <c r="B6" s="12" t="s">
        <v>29</v>
      </c>
      <c r="C6" s="2">
        <v>428233</v>
      </c>
      <c r="D6" s="1">
        <f>6+20</f>
        <v>26</v>
      </c>
      <c r="E6" s="13">
        <v>16471</v>
      </c>
      <c r="F6" s="1">
        <v>1</v>
      </c>
      <c r="H6" s="17"/>
      <c r="J6" s="14"/>
    </row>
    <row r="7" spans="1:24" ht="15.75" customHeight="1" x14ac:dyDescent="0.2">
      <c r="A7" s="11" t="s">
        <v>30</v>
      </c>
      <c r="B7" s="12" t="s">
        <v>3</v>
      </c>
      <c r="C7" s="2">
        <v>1173514</v>
      </c>
      <c r="D7" s="1">
        <f>6+136</f>
        <v>142</v>
      </c>
      <c r="E7" s="18">
        <v>8264</v>
      </c>
      <c r="F7" s="1">
        <v>2</v>
      </c>
      <c r="H7" s="17"/>
      <c r="J7" s="14"/>
    </row>
    <row r="8" spans="1:24" ht="15.75" customHeight="1" x14ac:dyDescent="0.2">
      <c r="A8" s="11" t="s">
        <v>6</v>
      </c>
      <c r="B8" s="15" t="s">
        <v>31</v>
      </c>
      <c r="C8" s="2">
        <v>91000</v>
      </c>
      <c r="D8" s="1">
        <f>4+21</f>
        <v>25</v>
      </c>
      <c r="E8" s="13">
        <v>3640</v>
      </c>
      <c r="F8" s="1">
        <v>3</v>
      </c>
      <c r="H8" s="17"/>
      <c r="J8" s="14"/>
    </row>
    <row r="9" spans="1:24" ht="15.75" customHeight="1" x14ac:dyDescent="0.2">
      <c r="A9" s="19" t="s">
        <v>10</v>
      </c>
      <c r="B9" s="19" t="s">
        <v>11</v>
      </c>
      <c r="C9" s="2">
        <v>146683</v>
      </c>
      <c r="D9" s="1">
        <f>0+18</f>
        <v>18</v>
      </c>
      <c r="E9" s="20">
        <v>8149</v>
      </c>
      <c r="F9" s="1">
        <v>2</v>
      </c>
      <c r="H9" s="17"/>
      <c r="J9" s="14"/>
    </row>
    <row r="10" spans="1:24" ht="15.75" customHeight="1" x14ac:dyDescent="0.2">
      <c r="A10" s="11" t="s">
        <v>18</v>
      </c>
      <c r="B10" s="12" t="s">
        <v>32</v>
      </c>
      <c r="C10" s="2">
        <v>256885</v>
      </c>
      <c r="D10" s="1">
        <f>1+10</f>
        <v>11</v>
      </c>
      <c r="E10" s="2">
        <v>23353</v>
      </c>
      <c r="F10" s="1">
        <v>0</v>
      </c>
      <c r="H10" s="17"/>
      <c r="J10" s="21"/>
    </row>
    <row r="11" spans="1:24" ht="15.75" customHeight="1" x14ac:dyDescent="0.2">
      <c r="A11" s="11" t="s">
        <v>7</v>
      </c>
      <c r="B11" s="12" t="s">
        <v>9</v>
      </c>
      <c r="C11" s="2">
        <v>104704</v>
      </c>
      <c r="D11" s="1">
        <v>6</v>
      </c>
      <c r="E11" s="2">
        <v>17450</v>
      </c>
      <c r="F11" s="1">
        <v>0</v>
      </c>
      <c r="H11" s="17"/>
      <c r="J11" s="21"/>
    </row>
    <row r="12" spans="1:24" ht="15.75" customHeight="1" x14ac:dyDescent="0.2">
      <c r="A12" s="22" t="s">
        <v>16</v>
      </c>
      <c r="B12" s="23" t="s">
        <v>33</v>
      </c>
      <c r="C12" s="2">
        <v>282124</v>
      </c>
      <c r="D12" s="1">
        <f>58+69</f>
        <v>127</v>
      </c>
      <c r="E12" s="13">
        <v>2221</v>
      </c>
      <c r="F12" s="1">
        <v>3</v>
      </c>
      <c r="H12" s="5"/>
      <c r="J12" s="14"/>
    </row>
    <row r="13" spans="1:24" ht="15.75" customHeight="1" x14ac:dyDescent="0.2">
      <c r="A13" s="22"/>
      <c r="B13" s="22"/>
      <c r="C13" s="24"/>
      <c r="D13" s="24"/>
      <c r="E13" s="1"/>
      <c r="F13" s="24"/>
    </row>
    <row r="14" spans="1:24" ht="15.75" customHeight="1" x14ac:dyDescent="0.2">
      <c r="A14" s="5" t="s">
        <v>34</v>
      </c>
      <c r="B14" s="5"/>
      <c r="H14" s="17"/>
    </row>
    <row r="15" spans="1:24" ht="15.75" customHeight="1" x14ac:dyDescent="0.2">
      <c r="A15" s="5" t="s">
        <v>35</v>
      </c>
      <c r="B15" s="4"/>
      <c r="C15" s="21"/>
    </row>
    <row r="16" spans="1:24" ht="15.75" customHeight="1" x14ac:dyDescent="0.2">
      <c r="A16" s="5" t="s">
        <v>36</v>
      </c>
      <c r="B16" s="4"/>
      <c r="C16" s="21"/>
      <c r="H16" s="5"/>
    </row>
    <row r="17" spans="1:8" ht="15.75" customHeight="1" x14ac:dyDescent="0.2">
      <c r="A17" s="5" t="s">
        <v>37</v>
      </c>
      <c r="B17" s="4"/>
      <c r="C17" s="25"/>
      <c r="D17" s="25"/>
      <c r="E17" s="26"/>
    </row>
    <row r="18" spans="1:8" ht="15.75" customHeight="1" x14ac:dyDescent="0.2">
      <c r="A18" s="5" t="s">
        <v>38</v>
      </c>
      <c r="B18" s="27"/>
      <c r="C18" s="25"/>
      <c r="D18" s="25"/>
      <c r="E18" s="26"/>
      <c r="F18" s="20"/>
      <c r="H18" s="20"/>
    </row>
    <row r="19" spans="1:8" ht="15.75" customHeight="1" x14ac:dyDescent="0.2">
      <c r="B19" s="4"/>
      <c r="C19" s="25"/>
      <c r="D19" s="25"/>
      <c r="E19" s="26"/>
      <c r="F19" s="20"/>
      <c r="H19" s="20"/>
    </row>
    <row r="20" spans="1:8" ht="15.75" customHeight="1" x14ac:dyDescent="0.2">
      <c r="B20" s="4"/>
      <c r="C20" s="25"/>
      <c r="D20" s="25"/>
      <c r="E20" s="26"/>
      <c r="F20" s="20"/>
      <c r="H20" s="20"/>
    </row>
    <row r="21" spans="1:8" ht="15.75" customHeight="1" x14ac:dyDescent="0.2">
      <c r="A21" s="5" t="s">
        <v>39</v>
      </c>
      <c r="B21" s="4"/>
      <c r="C21" s="25"/>
      <c r="D21" s="25"/>
      <c r="E21" s="26"/>
      <c r="F21" s="20"/>
      <c r="H21" s="20"/>
    </row>
    <row r="22" spans="1:8" ht="12.75" x14ac:dyDescent="0.2">
      <c r="B22" s="25"/>
      <c r="C22" s="25"/>
      <c r="D22" s="25"/>
      <c r="E22" s="26"/>
      <c r="F22" s="28"/>
      <c r="H22" s="28"/>
    </row>
    <row r="23" spans="1:8" ht="12.75" x14ac:dyDescent="0.2">
      <c r="B23" s="25"/>
      <c r="C23" s="25"/>
      <c r="D23" s="25"/>
      <c r="E23" s="26"/>
      <c r="F23" s="20"/>
      <c r="H23" s="20"/>
    </row>
    <row r="24" spans="1:8" ht="12.75" x14ac:dyDescent="0.2">
      <c r="B24" s="4"/>
      <c r="C24" s="169"/>
      <c r="D24" s="170"/>
      <c r="F24" s="20"/>
      <c r="H24" s="20"/>
    </row>
    <row r="25" spans="1:8" ht="12.75" x14ac:dyDescent="0.2">
      <c r="B25" s="4"/>
      <c r="C25" s="25"/>
      <c r="D25" s="25"/>
      <c r="E25" s="26"/>
      <c r="F25" s="30"/>
      <c r="H25" s="20"/>
    </row>
    <row r="26" spans="1:8" ht="12.75" x14ac:dyDescent="0.2">
      <c r="B26" s="4"/>
      <c r="C26" s="25"/>
      <c r="D26" s="25"/>
      <c r="E26" s="26"/>
      <c r="F26" s="30"/>
      <c r="H26" s="30"/>
    </row>
    <row r="27" spans="1:8" ht="12.75" x14ac:dyDescent="0.2">
      <c r="B27" s="26"/>
      <c r="C27" s="29"/>
      <c r="D27" s="29"/>
      <c r="E27" s="30"/>
      <c r="F27" s="20"/>
      <c r="H27" s="30"/>
    </row>
    <row r="28" spans="1:8" ht="12.75" x14ac:dyDescent="0.2">
      <c r="B28" s="26"/>
      <c r="C28" s="29"/>
      <c r="D28" s="29"/>
      <c r="E28" s="29"/>
    </row>
    <row r="29" spans="1:8" ht="12.75" x14ac:dyDescent="0.2">
      <c r="B29" s="26"/>
    </row>
    <row r="30" spans="1:8" ht="12.75" x14ac:dyDescent="0.2">
      <c r="B30" s="26"/>
    </row>
    <row r="31" spans="1:8" ht="12.75" x14ac:dyDescent="0.2">
      <c r="B31" s="26"/>
    </row>
    <row r="32" spans="1:8" ht="12.75" x14ac:dyDescent="0.2">
      <c r="B32" s="26"/>
    </row>
    <row r="34" spans="2:2" ht="12.75" x14ac:dyDescent="0.2">
      <c r="B34" s="26"/>
    </row>
    <row r="35" spans="2:2" ht="12.75" x14ac:dyDescent="0.2">
      <c r="B35" s="30"/>
    </row>
  </sheetData>
  <mergeCells count="1">
    <mergeCell ref="C24:D2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26"/>
  <sheetViews>
    <sheetView workbookViewId="0"/>
  </sheetViews>
  <sheetFormatPr defaultColWidth="12.5703125" defaultRowHeight="15.75" customHeight="1" x14ac:dyDescent="0.2"/>
  <sheetData>
    <row r="1" spans="1:38" ht="15.75" customHeight="1" x14ac:dyDescent="0.25">
      <c r="A1" s="177" t="s">
        <v>179</v>
      </c>
      <c r="B1" s="170"/>
      <c r="C1" s="170"/>
      <c r="D1" s="170"/>
      <c r="E1" s="178" t="s">
        <v>180</v>
      </c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</row>
    <row r="2" spans="1:38" ht="15.75" customHeight="1" x14ac:dyDescent="0.2">
      <c r="A2" s="129" t="s">
        <v>181</v>
      </c>
      <c r="B2" s="129" t="s">
        <v>182</v>
      </c>
      <c r="C2" s="129" t="s">
        <v>0</v>
      </c>
      <c r="D2" s="130" t="s">
        <v>183</v>
      </c>
      <c r="E2" s="131">
        <v>44714</v>
      </c>
      <c r="F2" s="131">
        <v>44749</v>
      </c>
      <c r="G2" s="131">
        <v>44777</v>
      </c>
      <c r="H2" s="131">
        <v>44805</v>
      </c>
      <c r="I2" s="131">
        <v>44840</v>
      </c>
      <c r="J2" s="131">
        <v>44868</v>
      </c>
      <c r="K2" s="131">
        <v>44896</v>
      </c>
      <c r="L2" s="131">
        <v>44931</v>
      </c>
      <c r="M2" s="131">
        <v>44959</v>
      </c>
      <c r="N2" s="131">
        <v>44987</v>
      </c>
      <c r="O2" s="131">
        <v>45022</v>
      </c>
      <c r="P2" s="131">
        <v>45050</v>
      </c>
      <c r="Q2" s="132" t="s">
        <v>184</v>
      </c>
      <c r="R2" s="132" t="s">
        <v>184</v>
      </c>
      <c r="S2" s="132" t="s">
        <v>184</v>
      </c>
      <c r="T2" s="132" t="s">
        <v>184</v>
      </c>
      <c r="U2" s="132" t="s">
        <v>184</v>
      </c>
      <c r="V2" s="132" t="s">
        <v>184</v>
      </c>
      <c r="W2" s="132" t="s">
        <v>184</v>
      </c>
      <c r="X2" s="132" t="s">
        <v>184</v>
      </c>
      <c r="Y2" s="132" t="s">
        <v>184</v>
      </c>
      <c r="Z2" s="132" t="s">
        <v>184</v>
      </c>
      <c r="AA2" s="132" t="s">
        <v>184</v>
      </c>
      <c r="AB2" s="132" t="s">
        <v>184</v>
      </c>
      <c r="AC2" s="132" t="s">
        <v>184</v>
      </c>
      <c r="AD2" s="132" t="s">
        <v>184</v>
      </c>
      <c r="AE2" s="132" t="s">
        <v>184</v>
      </c>
      <c r="AF2" s="132" t="s">
        <v>184</v>
      </c>
      <c r="AG2" s="132" t="s">
        <v>184</v>
      </c>
      <c r="AH2" s="132" t="s">
        <v>184</v>
      </c>
      <c r="AI2" s="132" t="s">
        <v>184</v>
      </c>
      <c r="AJ2" s="132" t="s">
        <v>184</v>
      </c>
      <c r="AK2" s="132" t="s">
        <v>184</v>
      </c>
      <c r="AL2" s="132" t="s">
        <v>184</v>
      </c>
    </row>
    <row r="3" spans="1:38" ht="15.75" customHeight="1" x14ac:dyDescent="0.2">
      <c r="A3" s="133" t="s">
        <v>185</v>
      </c>
      <c r="B3" s="133" t="s">
        <v>186</v>
      </c>
      <c r="C3" s="133" t="s">
        <v>2</v>
      </c>
      <c r="D3" s="134">
        <v>11</v>
      </c>
      <c r="E3" s="134" t="s">
        <v>187</v>
      </c>
      <c r="F3" s="134" t="s">
        <v>187</v>
      </c>
      <c r="G3" s="134" t="s">
        <v>187</v>
      </c>
      <c r="H3" s="134" t="s">
        <v>187</v>
      </c>
      <c r="I3" s="134" t="s">
        <v>187</v>
      </c>
      <c r="J3" s="134" t="s">
        <v>187</v>
      </c>
      <c r="K3" s="134"/>
      <c r="L3" s="134" t="s">
        <v>187</v>
      </c>
      <c r="M3" s="134" t="s">
        <v>187</v>
      </c>
      <c r="N3" s="134" t="s">
        <v>187</v>
      </c>
      <c r="O3" s="134" t="s">
        <v>187</v>
      </c>
      <c r="P3" s="134" t="s">
        <v>187</v>
      </c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1:38" ht="15.75" customHeight="1" x14ac:dyDescent="0.2">
      <c r="A4" s="133" t="s">
        <v>188</v>
      </c>
      <c r="B4" s="133" t="s">
        <v>189</v>
      </c>
      <c r="C4" s="133" t="s">
        <v>2</v>
      </c>
      <c r="D4" s="134">
        <v>1</v>
      </c>
      <c r="E4" s="136"/>
      <c r="F4" s="136"/>
      <c r="G4" s="136"/>
      <c r="H4" s="136"/>
      <c r="I4" s="134"/>
      <c r="J4" s="134"/>
      <c r="K4" s="136"/>
      <c r="L4" s="136"/>
      <c r="M4" s="136"/>
      <c r="N4" s="136"/>
      <c r="O4" s="134" t="s">
        <v>187</v>
      </c>
      <c r="P4" s="136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</row>
    <row r="5" spans="1:38" ht="15.75" customHeight="1" x14ac:dyDescent="0.2">
      <c r="A5" s="133" t="s">
        <v>190</v>
      </c>
      <c r="B5" s="133" t="s">
        <v>191</v>
      </c>
      <c r="C5" s="133" t="s">
        <v>2</v>
      </c>
      <c r="D5" s="134">
        <v>7</v>
      </c>
      <c r="E5" s="136"/>
      <c r="F5" s="136"/>
      <c r="G5" s="136"/>
      <c r="H5" s="136"/>
      <c r="I5" s="134" t="s">
        <v>187</v>
      </c>
      <c r="J5" s="134" t="s">
        <v>187</v>
      </c>
      <c r="K5" s="134" t="s">
        <v>187</v>
      </c>
      <c r="L5" s="134" t="s">
        <v>187</v>
      </c>
      <c r="M5" s="134" t="s">
        <v>187</v>
      </c>
      <c r="N5" s="134"/>
      <c r="O5" s="134" t="s">
        <v>187</v>
      </c>
      <c r="P5" s="134" t="s">
        <v>187</v>
      </c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</row>
    <row r="6" spans="1:38" ht="15.75" customHeight="1" x14ac:dyDescent="0.2">
      <c r="A6" s="133" t="s">
        <v>192</v>
      </c>
      <c r="B6" s="133" t="s">
        <v>193</v>
      </c>
      <c r="C6" s="133" t="s">
        <v>2</v>
      </c>
      <c r="D6" s="134">
        <v>9</v>
      </c>
      <c r="E6" s="134" t="s">
        <v>187</v>
      </c>
      <c r="F6" s="134" t="s">
        <v>187</v>
      </c>
      <c r="G6" s="136"/>
      <c r="H6" s="134" t="s">
        <v>187</v>
      </c>
      <c r="I6" s="134" t="s">
        <v>187</v>
      </c>
      <c r="J6" s="134" t="s">
        <v>187</v>
      </c>
      <c r="K6" s="134" t="s">
        <v>187</v>
      </c>
      <c r="L6" s="134" t="s">
        <v>187</v>
      </c>
      <c r="M6" s="134" t="s">
        <v>187</v>
      </c>
      <c r="N6" s="134" t="s">
        <v>187</v>
      </c>
      <c r="O6" s="134"/>
      <c r="P6" s="136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ht="15.75" customHeight="1" x14ac:dyDescent="0.2">
      <c r="A7" s="133" t="s">
        <v>194</v>
      </c>
      <c r="B7" s="133" t="s">
        <v>195</v>
      </c>
      <c r="C7" s="133" t="s">
        <v>2</v>
      </c>
      <c r="D7" s="134">
        <v>3</v>
      </c>
      <c r="E7" s="134" t="s">
        <v>187</v>
      </c>
      <c r="F7" s="134" t="s">
        <v>187</v>
      </c>
      <c r="G7" s="134" t="s">
        <v>187</v>
      </c>
      <c r="H7" s="136"/>
      <c r="I7" s="136"/>
      <c r="J7" s="136"/>
      <c r="K7" s="136"/>
      <c r="L7" s="136"/>
      <c r="M7" s="136"/>
      <c r="N7" s="136"/>
      <c r="O7" s="134"/>
      <c r="P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1:38" ht="15.75" customHeight="1" x14ac:dyDescent="0.2">
      <c r="A8" s="137" t="s">
        <v>196</v>
      </c>
      <c r="B8" s="137" t="s">
        <v>197</v>
      </c>
      <c r="C8" s="137" t="s">
        <v>6</v>
      </c>
      <c r="D8" s="138">
        <v>2</v>
      </c>
      <c r="E8" s="138" t="s">
        <v>187</v>
      </c>
      <c r="F8" s="139"/>
      <c r="G8" s="138" t="s">
        <v>187</v>
      </c>
      <c r="H8" s="138"/>
      <c r="I8" s="139"/>
      <c r="J8" s="139"/>
      <c r="K8" s="139"/>
      <c r="L8" s="139"/>
      <c r="M8" s="139"/>
      <c r="N8" s="139"/>
      <c r="O8" s="139"/>
      <c r="P8" s="139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</row>
    <row r="9" spans="1:38" ht="15.75" customHeight="1" x14ac:dyDescent="0.2">
      <c r="A9" s="137" t="s">
        <v>198</v>
      </c>
      <c r="B9" s="137" t="s">
        <v>199</v>
      </c>
      <c r="C9" s="137" t="s">
        <v>6</v>
      </c>
      <c r="D9" s="138">
        <v>2</v>
      </c>
      <c r="E9" s="139"/>
      <c r="F9" s="139"/>
      <c r="G9" s="138" t="s">
        <v>187</v>
      </c>
      <c r="H9" s="139"/>
      <c r="I9" s="139"/>
      <c r="J9" s="138" t="s">
        <v>187</v>
      </c>
      <c r="K9" s="138"/>
      <c r="L9" s="138"/>
      <c r="M9" s="138"/>
      <c r="N9" s="138"/>
      <c r="O9" s="138"/>
      <c r="P9" s="138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</row>
    <row r="10" spans="1:38" ht="15.75" customHeight="1" x14ac:dyDescent="0.2">
      <c r="A10" s="137" t="s">
        <v>200</v>
      </c>
      <c r="B10" s="137" t="s">
        <v>201</v>
      </c>
      <c r="C10" s="137" t="s">
        <v>6</v>
      </c>
      <c r="D10" s="138">
        <v>1</v>
      </c>
      <c r="E10" s="139"/>
      <c r="F10" s="139"/>
      <c r="G10" s="139"/>
      <c r="H10" s="139"/>
      <c r="I10" s="138"/>
      <c r="J10" s="138"/>
      <c r="K10" s="139"/>
      <c r="L10" s="138" t="s">
        <v>187</v>
      </c>
      <c r="M10" s="139"/>
      <c r="N10" s="139"/>
      <c r="O10" s="139"/>
      <c r="P10" s="139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</row>
    <row r="11" spans="1:38" ht="15.75" customHeight="1" x14ac:dyDescent="0.2">
      <c r="A11" s="141" t="s">
        <v>202</v>
      </c>
      <c r="B11" s="141" t="s">
        <v>203</v>
      </c>
      <c r="C11" s="141" t="s">
        <v>7</v>
      </c>
      <c r="D11" s="142">
        <v>1</v>
      </c>
      <c r="E11" s="143"/>
      <c r="F11" s="143"/>
      <c r="G11" s="143"/>
      <c r="H11" s="143"/>
      <c r="I11" s="143"/>
      <c r="J11" s="143"/>
      <c r="K11" s="142" t="s">
        <v>187</v>
      </c>
      <c r="L11" s="143"/>
      <c r="M11" s="142"/>
      <c r="N11" s="142"/>
      <c r="O11" s="142"/>
      <c r="P11" s="143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</row>
    <row r="12" spans="1:38" ht="15.75" customHeight="1" x14ac:dyDescent="0.2">
      <c r="A12" s="141" t="s">
        <v>204</v>
      </c>
      <c r="B12" s="141" t="s">
        <v>205</v>
      </c>
      <c r="C12" s="141" t="s">
        <v>7</v>
      </c>
      <c r="D12" s="142">
        <v>4</v>
      </c>
      <c r="E12" s="143"/>
      <c r="F12" s="142"/>
      <c r="G12" s="143"/>
      <c r="H12" s="142" t="s">
        <v>187</v>
      </c>
      <c r="I12" s="142" t="s">
        <v>187</v>
      </c>
      <c r="J12" s="142" t="s">
        <v>187</v>
      </c>
      <c r="K12" s="142"/>
      <c r="L12" s="142"/>
      <c r="M12" s="142"/>
      <c r="N12" s="143"/>
      <c r="O12" s="143"/>
      <c r="P12" s="142" t="s">
        <v>187</v>
      </c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</row>
    <row r="13" spans="1:38" ht="15.75" customHeight="1" x14ac:dyDescent="0.2">
      <c r="A13" s="141" t="s">
        <v>206</v>
      </c>
      <c r="B13" s="141" t="s">
        <v>207</v>
      </c>
      <c r="C13" s="141" t="s">
        <v>7</v>
      </c>
      <c r="D13" s="142"/>
      <c r="E13" s="142"/>
      <c r="F13" s="143"/>
      <c r="G13" s="142"/>
      <c r="H13" s="143"/>
      <c r="I13" s="143"/>
      <c r="J13" s="143"/>
      <c r="K13" s="143"/>
      <c r="L13" s="142"/>
      <c r="M13" s="143"/>
      <c r="N13" s="143"/>
      <c r="O13" s="143"/>
      <c r="P13" s="143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</row>
    <row r="14" spans="1:38" ht="15.75" customHeight="1" x14ac:dyDescent="0.2">
      <c r="A14" s="145" t="s">
        <v>208</v>
      </c>
      <c r="B14" s="145" t="s">
        <v>209</v>
      </c>
      <c r="C14" s="145" t="s">
        <v>13</v>
      </c>
      <c r="D14" s="146">
        <v>9</v>
      </c>
      <c r="E14" s="146" t="s">
        <v>187</v>
      </c>
      <c r="F14" s="146" t="s">
        <v>187</v>
      </c>
      <c r="G14" s="146" t="s">
        <v>187</v>
      </c>
      <c r="H14" s="146" t="s">
        <v>187</v>
      </c>
      <c r="I14" s="146" t="s">
        <v>187</v>
      </c>
      <c r="J14" s="146" t="s">
        <v>187</v>
      </c>
      <c r="K14" s="146" t="s">
        <v>187</v>
      </c>
      <c r="L14" s="146"/>
      <c r="M14" s="146"/>
      <c r="N14" s="146"/>
      <c r="O14" s="146" t="s">
        <v>187</v>
      </c>
      <c r="P14" s="146" t="s">
        <v>187</v>
      </c>
      <c r="Q14" s="147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5" spans="1:38" ht="15.75" customHeight="1" x14ac:dyDescent="0.2">
      <c r="A15" s="149" t="s">
        <v>210</v>
      </c>
      <c r="B15" s="149" t="s">
        <v>211</v>
      </c>
      <c r="C15" s="149" t="s">
        <v>12</v>
      </c>
      <c r="D15" s="150">
        <v>8</v>
      </c>
      <c r="E15" s="150" t="s">
        <v>187</v>
      </c>
      <c r="F15" s="150" t="s">
        <v>187</v>
      </c>
      <c r="G15" s="150" t="s">
        <v>187</v>
      </c>
      <c r="H15" s="150" t="s">
        <v>187</v>
      </c>
      <c r="I15" s="150"/>
      <c r="J15" s="150" t="s">
        <v>187</v>
      </c>
      <c r="K15" s="150" t="s">
        <v>187</v>
      </c>
      <c r="L15" s="150" t="s">
        <v>187</v>
      </c>
      <c r="M15" s="150" t="s">
        <v>187</v>
      </c>
      <c r="N15" s="150"/>
      <c r="O15" s="150"/>
      <c r="P15" s="150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</row>
    <row r="16" spans="1:38" ht="15.75" customHeight="1" x14ac:dyDescent="0.2">
      <c r="A16" s="149" t="s">
        <v>212</v>
      </c>
      <c r="B16" s="149" t="s">
        <v>213</v>
      </c>
      <c r="C16" s="149" t="s">
        <v>12</v>
      </c>
      <c r="D16" s="150">
        <v>3</v>
      </c>
      <c r="E16" s="152"/>
      <c r="F16" s="152"/>
      <c r="G16" s="150"/>
      <c r="H16" s="150"/>
      <c r="I16" s="150"/>
      <c r="J16" s="152"/>
      <c r="K16" s="150"/>
      <c r="L16" s="150"/>
      <c r="M16" s="150"/>
      <c r="N16" s="150" t="s">
        <v>187</v>
      </c>
      <c r="O16" s="150" t="s">
        <v>187</v>
      </c>
      <c r="P16" s="150" t="s">
        <v>187</v>
      </c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</row>
    <row r="17" spans="1:38" ht="15.75" customHeight="1" x14ac:dyDescent="0.2">
      <c r="A17" s="153" t="s">
        <v>214</v>
      </c>
      <c r="B17" s="153" t="s">
        <v>191</v>
      </c>
      <c r="C17" s="153" t="s">
        <v>16</v>
      </c>
      <c r="D17" s="154"/>
      <c r="E17" s="155"/>
      <c r="F17" s="155"/>
      <c r="G17" s="155"/>
      <c r="H17" s="155"/>
      <c r="I17" s="155"/>
      <c r="J17" s="154" t="s">
        <v>187</v>
      </c>
      <c r="K17" s="155"/>
      <c r="L17" s="155"/>
      <c r="M17" s="155"/>
      <c r="N17" s="155"/>
      <c r="O17" s="154"/>
      <c r="P17" s="155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</row>
    <row r="18" spans="1:38" ht="15.75" customHeight="1" x14ac:dyDescent="0.2">
      <c r="A18" s="153" t="s">
        <v>215</v>
      </c>
      <c r="B18" s="153" t="s">
        <v>216</v>
      </c>
      <c r="C18" s="153" t="s">
        <v>16</v>
      </c>
      <c r="D18" s="154">
        <v>5</v>
      </c>
      <c r="E18" s="154" t="s">
        <v>187</v>
      </c>
      <c r="F18" s="155"/>
      <c r="G18" s="155"/>
      <c r="H18" s="154"/>
      <c r="I18" s="154" t="s">
        <v>187</v>
      </c>
      <c r="J18" s="155"/>
      <c r="K18" s="154" t="s">
        <v>187</v>
      </c>
      <c r="L18" s="155"/>
      <c r="M18" s="154"/>
      <c r="N18" s="154" t="s">
        <v>187</v>
      </c>
      <c r="O18" s="154"/>
      <c r="P18" s="154" t="s">
        <v>187</v>
      </c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</row>
    <row r="19" spans="1:38" ht="15.75" customHeight="1" x14ac:dyDescent="0.2">
      <c r="A19" s="153" t="s">
        <v>217</v>
      </c>
      <c r="B19" s="153" t="s">
        <v>218</v>
      </c>
      <c r="C19" s="153" t="s">
        <v>16</v>
      </c>
      <c r="D19" s="154">
        <v>5</v>
      </c>
      <c r="E19" s="155"/>
      <c r="F19" s="155"/>
      <c r="G19" s="154" t="s">
        <v>187</v>
      </c>
      <c r="H19" s="154" t="s">
        <v>187</v>
      </c>
      <c r="I19" s="154" t="s">
        <v>187</v>
      </c>
      <c r="J19" s="154" t="s">
        <v>187</v>
      </c>
      <c r="K19" s="154"/>
      <c r="L19" s="154"/>
      <c r="M19" s="154" t="s">
        <v>187</v>
      </c>
      <c r="N19" s="154"/>
      <c r="O19" s="154"/>
      <c r="P19" s="155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</row>
    <row r="20" spans="1:38" ht="15.75" customHeight="1" x14ac:dyDescent="0.2">
      <c r="A20" s="157" t="s">
        <v>219</v>
      </c>
      <c r="B20" s="157" t="s">
        <v>220</v>
      </c>
      <c r="C20" s="158" t="s">
        <v>18</v>
      </c>
      <c r="D20" s="159">
        <v>1</v>
      </c>
      <c r="E20" s="159"/>
      <c r="F20" s="157"/>
      <c r="G20" s="160"/>
      <c r="H20" s="159"/>
      <c r="I20" s="161"/>
      <c r="J20" s="161"/>
      <c r="K20" s="157" t="s">
        <v>187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2"/>
      <c r="AK20" s="162"/>
      <c r="AL20" s="162"/>
    </row>
    <row r="21" spans="1:38" ht="15.75" customHeight="1" x14ac:dyDescent="0.2">
      <c r="A21" s="157" t="s">
        <v>221</v>
      </c>
      <c r="B21" s="157" t="s">
        <v>222</v>
      </c>
      <c r="C21" s="158" t="s">
        <v>18</v>
      </c>
      <c r="D21" s="159">
        <v>10</v>
      </c>
      <c r="E21" s="160"/>
      <c r="F21" s="160"/>
      <c r="G21" s="157" t="s">
        <v>187</v>
      </c>
      <c r="H21" s="159" t="s">
        <v>187</v>
      </c>
      <c r="I21" s="159" t="s">
        <v>187</v>
      </c>
      <c r="J21" s="159" t="s">
        <v>187</v>
      </c>
      <c r="K21" s="159" t="s">
        <v>187</v>
      </c>
      <c r="L21" s="159" t="s">
        <v>187</v>
      </c>
      <c r="M21" s="159" t="s">
        <v>187</v>
      </c>
      <c r="N21" s="159" t="s">
        <v>187</v>
      </c>
      <c r="O21" s="159" t="s">
        <v>187</v>
      </c>
      <c r="P21" s="159" t="s">
        <v>187</v>
      </c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2"/>
      <c r="AK21" s="162"/>
      <c r="AL21" s="162"/>
    </row>
    <row r="22" spans="1:38" ht="12.75" x14ac:dyDescent="0.2">
      <c r="A22" s="157" t="s">
        <v>223</v>
      </c>
      <c r="B22" s="157" t="s">
        <v>224</v>
      </c>
      <c r="C22" s="158" t="s">
        <v>18</v>
      </c>
      <c r="D22" s="159">
        <v>5</v>
      </c>
      <c r="E22" s="159" t="s">
        <v>187</v>
      </c>
      <c r="F22" s="159" t="s">
        <v>187</v>
      </c>
      <c r="G22" s="159" t="s">
        <v>187</v>
      </c>
      <c r="H22" s="159"/>
      <c r="I22" s="159"/>
      <c r="J22" s="159" t="s">
        <v>187</v>
      </c>
      <c r="K22" s="159" t="s">
        <v>187</v>
      </c>
      <c r="L22" s="160"/>
      <c r="M22" s="160"/>
      <c r="N22" s="159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2"/>
      <c r="AK22" s="162"/>
      <c r="AL22" s="162"/>
    </row>
    <row r="23" spans="1:38" ht="12.75" x14ac:dyDescent="0.2">
      <c r="A23" s="158"/>
      <c r="B23" s="158"/>
      <c r="C23" s="158" t="s">
        <v>18</v>
      </c>
      <c r="D23" s="159"/>
      <c r="E23" s="161"/>
      <c r="F23" s="161"/>
      <c r="G23" s="161"/>
      <c r="H23" s="159"/>
      <c r="I23" s="159"/>
      <c r="J23" s="159"/>
      <c r="K23" s="161"/>
      <c r="L23" s="160"/>
      <c r="M23" s="160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2"/>
      <c r="AK23" s="162"/>
      <c r="AL23" s="162"/>
    </row>
    <row r="24" spans="1:38" ht="12.75" x14ac:dyDescent="0.2">
      <c r="A24" s="163" t="s">
        <v>225</v>
      </c>
      <c r="B24" s="163" t="s">
        <v>226</v>
      </c>
      <c r="C24" s="163" t="s">
        <v>10</v>
      </c>
      <c r="D24" s="163">
        <v>2</v>
      </c>
      <c r="E24" s="164"/>
      <c r="F24" s="164"/>
      <c r="G24" s="164"/>
      <c r="H24" s="164"/>
      <c r="I24" s="164"/>
      <c r="J24" s="164"/>
      <c r="K24" s="164"/>
      <c r="L24" s="163" t="s">
        <v>187</v>
      </c>
      <c r="M24" s="164"/>
      <c r="N24" s="164"/>
      <c r="O24" s="163" t="s">
        <v>187</v>
      </c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</row>
    <row r="25" spans="1:38" ht="12.75" x14ac:dyDescent="0.2">
      <c r="A25" s="163" t="s">
        <v>227</v>
      </c>
      <c r="B25" s="163" t="s">
        <v>228</v>
      </c>
      <c r="C25" s="163" t="s">
        <v>10</v>
      </c>
      <c r="D25" s="163">
        <v>7</v>
      </c>
      <c r="E25" s="164"/>
      <c r="F25" s="163" t="s">
        <v>187</v>
      </c>
      <c r="G25" s="164"/>
      <c r="H25" s="163" t="s">
        <v>187</v>
      </c>
      <c r="I25" s="163" t="s">
        <v>187</v>
      </c>
      <c r="J25" s="163" t="s">
        <v>187</v>
      </c>
      <c r="K25" s="164"/>
      <c r="L25" s="163" t="s">
        <v>187</v>
      </c>
      <c r="M25" s="163" t="s">
        <v>187</v>
      </c>
      <c r="N25" s="163" t="s">
        <v>187</v>
      </c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</row>
    <row r="26" spans="1:38" ht="12.75" x14ac:dyDescent="0.2">
      <c r="A26" s="163" t="s">
        <v>190</v>
      </c>
      <c r="B26" s="163" t="s">
        <v>191</v>
      </c>
      <c r="C26" s="163" t="s">
        <v>10</v>
      </c>
      <c r="D26" s="163">
        <v>2</v>
      </c>
      <c r="E26" s="163" t="s">
        <v>187</v>
      </c>
      <c r="F26" s="163" t="s">
        <v>187</v>
      </c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</row>
  </sheetData>
  <mergeCells count="2">
    <mergeCell ref="A1:D1"/>
    <mergeCell ref="E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3"/>
  <sheetViews>
    <sheetView workbookViewId="0"/>
  </sheetViews>
  <sheetFormatPr defaultColWidth="12.5703125" defaultRowHeight="15.75" customHeight="1" x14ac:dyDescent="0.2"/>
  <cols>
    <col min="1" max="1" width="24.85546875" customWidth="1"/>
    <col min="2" max="2" width="32.5703125" customWidth="1"/>
    <col min="3" max="3" width="20.28515625" customWidth="1"/>
    <col min="4" max="4" width="18.28515625" customWidth="1"/>
    <col min="5" max="5" width="16" customWidth="1"/>
    <col min="7" max="7" width="15.42578125" customWidth="1"/>
    <col min="8" max="8" width="13.28515625" customWidth="1"/>
  </cols>
  <sheetData>
    <row r="1" spans="1:11" ht="15.75" customHeight="1" x14ac:dyDescent="0.2">
      <c r="A1" s="175" t="s">
        <v>90</v>
      </c>
      <c r="B1" s="174"/>
      <c r="C1" s="179" t="s">
        <v>229</v>
      </c>
      <c r="D1" s="170"/>
      <c r="E1" s="165"/>
      <c r="F1" s="165"/>
      <c r="G1" s="180" t="s">
        <v>230</v>
      </c>
      <c r="H1" s="170"/>
      <c r="I1" s="166"/>
      <c r="J1" s="166"/>
      <c r="K1" s="167" t="s">
        <v>231</v>
      </c>
    </row>
    <row r="2" spans="1:11" ht="15.75" customHeight="1" x14ac:dyDescent="0.2">
      <c r="A2" s="11"/>
      <c r="B2" s="12"/>
      <c r="C2" s="3" t="s">
        <v>232</v>
      </c>
      <c r="D2" s="3" t="s">
        <v>233</v>
      </c>
      <c r="E2" s="3" t="s">
        <v>234</v>
      </c>
      <c r="F2" s="3" t="s">
        <v>235</v>
      </c>
      <c r="G2" s="3" t="s">
        <v>236</v>
      </c>
      <c r="H2" s="3" t="s">
        <v>237</v>
      </c>
      <c r="I2" s="3" t="s">
        <v>238</v>
      </c>
      <c r="J2" s="3" t="s">
        <v>239</v>
      </c>
      <c r="K2" s="24"/>
    </row>
    <row r="3" spans="1:11" ht="15.75" customHeight="1" x14ac:dyDescent="0.2">
      <c r="A3" s="11" t="s">
        <v>13</v>
      </c>
      <c r="B3" s="12" t="s">
        <v>14</v>
      </c>
      <c r="C3" s="1" t="s">
        <v>240</v>
      </c>
      <c r="D3" s="1" t="s">
        <v>240</v>
      </c>
      <c r="E3" s="1" t="s">
        <v>240</v>
      </c>
      <c r="F3" s="1" t="s">
        <v>240</v>
      </c>
      <c r="G3" s="1" t="s">
        <v>241</v>
      </c>
      <c r="H3" s="1" t="s">
        <v>241</v>
      </c>
      <c r="I3" s="1" t="s">
        <v>241</v>
      </c>
      <c r="J3" s="1" t="s">
        <v>241</v>
      </c>
      <c r="K3" s="1">
        <v>32</v>
      </c>
    </row>
    <row r="4" spans="1:11" ht="15.75" customHeight="1" x14ac:dyDescent="0.2">
      <c r="A4" s="11" t="s">
        <v>13</v>
      </c>
      <c r="B4" s="12" t="s">
        <v>15</v>
      </c>
      <c r="C4" s="1" t="s">
        <v>240</v>
      </c>
      <c r="D4" s="1" t="s">
        <v>240</v>
      </c>
      <c r="E4" s="1" t="s">
        <v>240</v>
      </c>
      <c r="F4" s="1" t="s">
        <v>240</v>
      </c>
      <c r="G4" s="1" t="s">
        <v>241</v>
      </c>
      <c r="H4" s="1" t="s">
        <v>241</v>
      </c>
      <c r="I4" s="1" t="s">
        <v>241</v>
      </c>
      <c r="J4" s="1" t="s">
        <v>241</v>
      </c>
      <c r="K4" s="1">
        <v>32</v>
      </c>
    </row>
    <row r="5" spans="1:11" ht="15.75" customHeight="1" x14ac:dyDescent="0.2">
      <c r="A5" s="11" t="s">
        <v>27</v>
      </c>
      <c r="B5" s="12" t="s">
        <v>28</v>
      </c>
      <c r="C5" s="1" t="s">
        <v>242</v>
      </c>
      <c r="D5" s="1" t="s">
        <v>242</v>
      </c>
      <c r="E5" s="1" t="s">
        <v>243</v>
      </c>
      <c r="F5" s="1" t="s">
        <v>242</v>
      </c>
      <c r="G5" s="1" t="s">
        <v>242</v>
      </c>
      <c r="H5" s="1" t="s">
        <v>242</v>
      </c>
      <c r="I5" s="1" t="s">
        <v>242</v>
      </c>
      <c r="J5" s="1" t="s">
        <v>242</v>
      </c>
      <c r="K5" s="1">
        <v>28</v>
      </c>
    </row>
    <row r="6" spans="1:11" ht="15.75" customHeight="1" x14ac:dyDescent="0.2">
      <c r="A6" s="11" t="s">
        <v>27</v>
      </c>
      <c r="B6" s="12" t="s">
        <v>29</v>
      </c>
      <c r="C6" s="1" t="s">
        <v>242</v>
      </c>
      <c r="D6" s="1" t="s">
        <v>242</v>
      </c>
      <c r="E6" s="1" t="s">
        <v>244</v>
      </c>
      <c r="F6" s="1" t="s">
        <v>242</v>
      </c>
      <c r="G6" s="1" t="s">
        <v>242</v>
      </c>
      <c r="H6" s="1" t="s">
        <v>242</v>
      </c>
      <c r="I6" s="1" t="s">
        <v>242</v>
      </c>
      <c r="J6" s="1" t="s">
        <v>242</v>
      </c>
      <c r="K6" s="1">
        <v>28</v>
      </c>
    </row>
    <row r="7" spans="1:11" ht="15.75" customHeight="1" x14ac:dyDescent="0.2">
      <c r="A7" s="11" t="s">
        <v>30</v>
      </c>
      <c r="B7" s="12" t="s">
        <v>3</v>
      </c>
      <c r="C7" s="1" t="s">
        <v>245</v>
      </c>
      <c r="D7" s="1" t="s">
        <v>245</v>
      </c>
      <c r="E7" s="1" t="s">
        <v>245</v>
      </c>
      <c r="F7" s="1" t="s">
        <v>245</v>
      </c>
      <c r="G7" s="1" t="s">
        <v>246</v>
      </c>
      <c r="H7" s="1" t="s">
        <v>246</v>
      </c>
      <c r="I7" s="1" t="s">
        <v>246</v>
      </c>
      <c r="J7" s="1" t="s">
        <v>246</v>
      </c>
      <c r="K7" s="1">
        <v>32</v>
      </c>
    </row>
    <row r="8" spans="1:11" ht="15.75" customHeight="1" x14ac:dyDescent="0.2">
      <c r="A8" s="11" t="s">
        <v>6</v>
      </c>
      <c r="B8" s="12" t="s">
        <v>247</v>
      </c>
      <c r="C8" s="1" t="s">
        <v>245</v>
      </c>
      <c r="D8" s="1" t="s">
        <v>245</v>
      </c>
      <c r="E8" s="1" t="s">
        <v>245</v>
      </c>
      <c r="F8" s="1" t="s">
        <v>245</v>
      </c>
      <c r="G8" s="1" t="s">
        <v>246</v>
      </c>
      <c r="H8" s="1" t="s">
        <v>246</v>
      </c>
      <c r="I8" s="1" t="s">
        <v>246</v>
      </c>
      <c r="J8" s="1" t="s">
        <v>246</v>
      </c>
      <c r="K8" s="1">
        <v>32</v>
      </c>
    </row>
    <row r="9" spans="1:11" ht="15.75" customHeight="1" x14ac:dyDescent="0.2">
      <c r="A9" s="25" t="s">
        <v>10</v>
      </c>
      <c r="B9" s="99" t="s">
        <v>11</v>
      </c>
      <c r="C9" s="1" t="s">
        <v>248</v>
      </c>
      <c r="D9" s="1" t="s">
        <v>248</v>
      </c>
      <c r="E9" s="1" t="s">
        <v>248</v>
      </c>
      <c r="F9" s="1" t="s">
        <v>248</v>
      </c>
      <c r="G9" s="1" t="s">
        <v>249</v>
      </c>
      <c r="H9" s="1" t="s">
        <v>249</v>
      </c>
      <c r="I9" s="1" t="s">
        <v>249</v>
      </c>
      <c r="J9" s="1" t="s">
        <v>249</v>
      </c>
      <c r="K9" s="1">
        <v>32</v>
      </c>
    </row>
    <row r="10" spans="1:11" ht="15.75" customHeight="1" x14ac:dyDescent="0.2">
      <c r="A10" s="176" t="s">
        <v>104</v>
      </c>
      <c r="B10" s="170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5.75" customHeight="1" x14ac:dyDescent="0.2">
      <c r="A11" s="11" t="s">
        <v>18</v>
      </c>
      <c r="B11" s="12" t="s">
        <v>32</v>
      </c>
      <c r="C11" s="1" t="s">
        <v>250</v>
      </c>
      <c r="D11" s="1" t="s">
        <v>250</v>
      </c>
      <c r="E11" s="1" t="s">
        <v>250</v>
      </c>
      <c r="F11" s="1" t="s">
        <v>250</v>
      </c>
      <c r="G11" s="1" t="s">
        <v>251</v>
      </c>
      <c r="H11" s="1" t="s">
        <v>251</v>
      </c>
      <c r="I11" s="1" t="s">
        <v>251</v>
      </c>
      <c r="J11" s="1" t="s">
        <v>251</v>
      </c>
      <c r="K11" s="1">
        <v>32</v>
      </c>
    </row>
    <row r="12" spans="1:11" ht="15.75" customHeight="1" x14ac:dyDescent="0.2">
      <c r="A12" s="11" t="s">
        <v>7</v>
      </c>
      <c r="B12" s="12" t="s">
        <v>9</v>
      </c>
      <c r="C12" s="1" t="s">
        <v>252</v>
      </c>
      <c r="D12" s="1" t="s">
        <v>253</v>
      </c>
      <c r="E12" s="1" t="s">
        <v>254</v>
      </c>
      <c r="F12" s="1" t="s">
        <v>254</v>
      </c>
      <c r="G12" s="1" t="s">
        <v>255</v>
      </c>
      <c r="H12" s="1" t="s">
        <v>256</v>
      </c>
      <c r="I12" s="1" t="s">
        <v>256</v>
      </c>
      <c r="J12" s="1" t="s">
        <v>256</v>
      </c>
      <c r="K12" s="1">
        <v>32</v>
      </c>
    </row>
    <row r="13" spans="1:11" ht="15.75" customHeight="1" x14ac:dyDescent="0.2">
      <c r="A13" s="22" t="s">
        <v>16</v>
      </c>
      <c r="B13" s="22" t="s">
        <v>17</v>
      </c>
      <c r="C13" s="1" t="s">
        <v>257</v>
      </c>
      <c r="D13" s="1" t="s">
        <v>258</v>
      </c>
      <c r="E13" s="1" t="s">
        <v>259</v>
      </c>
      <c r="F13" s="1" t="s">
        <v>260</v>
      </c>
      <c r="G13" s="1" t="s">
        <v>260</v>
      </c>
      <c r="H13" s="1" t="s">
        <v>260</v>
      </c>
      <c r="I13" s="1" t="s">
        <v>260</v>
      </c>
      <c r="J13" s="1" t="s">
        <v>260</v>
      </c>
      <c r="K13" s="1">
        <v>12</v>
      </c>
    </row>
    <row r="15" spans="1:11" ht="15.75" customHeight="1" x14ac:dyDescent="0.2">
      <c r="E15" s="5" t="s">
        <v>261</v>
      </c>
    </row>
    <row r="23" spans="3:3" ht="12.75" x14ac:dyDescent="0.2">
      <c r="C23" s="48"/>
    </row>
  </sheetData>
  <mergeCells count="4">
    <mergeCell ref="A1:B1"/>
    <mergeCell ref="C1:D1"/>
    <mergeCell ref="G1:H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/>
  </sheetViews>
  <sheetFormatPr defaultColWidth="12.5703125" defaultRowHeight="15.75" customHeight="1" x14ac:dyDescent="0.2"/>
  <cols>
    <col min="1" max="1" width="19.5703125" customWidth="1"/>
    <col min="2" max="2" width="25.140625" customWidth="1"/>
  </cols>
  <sheetData>
    <row r="1" spans="1:8" ht="15.75" customHeight="1" x14ac:dyDescent="0.2">
      <c r="A1" s="47" t="s">
        <v>0</v>
      </c>
      <c r="B1" s="47" t="s">
        <v>1</v>
      </c>
      <c r="C1" s="50" t="s">
        <v>67</v>
      </c>
      <c r="D1" s="50" t="s">
        <v>68</v>
      </c>
      <c r="E1" s="22" t="s">
        <v>262</v>
      </c>
      <c r="F1" s="22" t="s">
        <v>24</v>
      </c>
    </row>
    <row r="2" spans="1:8" ht="15.75" customHeight="1" x14ac:dyDescent="0.2">
      <c r="A2" s="175" t="s">
        <v>90</v>
      </c>
      <c r="B2" s="174"/>
      <c r="C2" s="57"/>
      <c r="D2" s="57"/>
      <c r="E2" s="24"/>
      <c r="F2" s="24"/>
    </row>
    <row r="3" spans="1:8" ht="15.75" customHeight="1" x14ac:dyDescent="0.2">
      <c r="A3" s="11" t="s">
        <v>13</v>
      </c>
      <c r="B3" s="12" t="s">
        <v>14</v>
      </c>
      <c r="C3" s="79">
        <v>10.75</v>
      </c>
      <c r="D3" s="80">
        <v>12</v>
      </c>
      <c r="E3" s="168">
        <f t="shared" ref="E3:E9" si="0">C3/D3</f>
        <v>0.89583333333333337</v>
      </c>
      <c r="F3" s="1">
        <v>16</v>
      </c>
      <c r="H3" s="80">
        <v>12</v>
      </c>
    </row>
    <row r="4" spans="1:8" ht="15.75" customHeight="1" x14ac:dyDescent="0.2">
      <c r="A4" s="11" t="s">
        <v>13</v>
      </c>
      <c r="B4" s="12" t="s">
        <v>26</v>
      </c>
      <c r="C4" s="79">
        <v>25.5</v>
      </c>
      <c r="D4" s="80">
        <v>29</v>
      </c>
      <c r="E4" s="168">
        <f t="shared" si="0"/>
        <v>0.87931034482758619</v>
      </c>
      <c r="F4" s="1">
        <v>12</v>
      </c>
      <c r="H4" s="80">
        <v>29</v>
      </c>
    </row>
    <row r="5" spans="1:8" ht="15.75" customHeight="1" x14ac:dyDescent="0.2">
      <c r="A5" s="11" t="s">
        <v>27</v>
      </c>
      <c r="B5" s="12" t="s">
        <v>28</v>
      </c>
      <c r="C5" s="79">
        <v>9.75</v>
      </c>
      <c r="D5" s="80">
        <v>15</v>
      </c>
      <c r="E5" s="168">
        <f t="shared" si="0"/>
        <v>0.65</v>
      </c>
      <c r="F5" s="1">
        <v>0</v>
      </c>
      <c r="H5" s="80">
        <v>15</v>
      </c>
    </row>
    <row r="6" spans="1:8" ht="15.75" customHeight="1" x14ac:dyDescent="0.2">
      <c r="A6" s="11" t="s">
        <v>27</v>
      </c>
      <c r="B6" s="12" t="s">
        <v>29</v>
      </c>
      <c r="C6" s="79">
        <v>19.75</v>
      </c>
      <c r="D6" s="80">
        <v>22</v>
      </c>
      <c r="E6" s="168">
        <f t="shared" si="0"/>
        <v>0.89772727272727271</v>
      </c>
      <c r="F6" s="1">
        <v>16</v>
      </c>
      <c r="H6" s="80">
        <v>22</v>
      </c>
    </row>
    <row r="7" spans="1:8" ht="15.75" customHeight="1" x14ac:dyDescent="0.2">
      <c r="A7" s="11" t="s">
        <v>30</v>
      </c>
      <c r="B7" s="12" t="s">
        <v>3</v>
      </c>
      <c r="C7" s="79">
        <v>101.25</v>
      </c>
      <c r="D7" s="80">
        <v>84</v>
      </c>
      <c r="E7" s="168">
        <f t="shared" si="0"/>
        <v>1.2053571428571428</v>
      </c>
      <c r="F7" s="1">
        <v>20</v>
      </c>
      <c r="H7" s="80">
        <v>84</v>
      </c>
    </row>
    <row r="8" spans="1:8" ht="15.75" customHeight="1" x14ac:dyDescent="0.2">
      <c r="A8" s="11" t="s">
        <v>6</v>
      </c>
      <c r="B8" s="12" t="s">
        <v>101</v>
      </c>
      <c r="C8" s="79">
        <v>16.25</v>
      </c>
      <c r="D8" s="80">
        <v>18</v>
      </c>
      <c r="E8" s="168">
        <f t="shared" si="0"/>
        <v>0.90277777777777779</v>
      </c>
      <c r="F8" s="1">
        <v>16</v>
      </c>
      <c r="H8" s="80">
        <v>18</v>
      </c>
    </row>
    <row r="9" spans="1:8" ht="15.75" customHeight="1" x14ac:dyDescent="0.2">
      <c r="A9" s="25" t="s">
        <v>10</v>
      </c>
      <c r="B9" s="99" t="s">
        <v>11</v>
      </c>
      <c r="C9" s="79">
        <v>4</v>
      </c>
      <c r="D9" s="80">
        <v>5</v>
      </c>
      <c r="E9" s="168">
        <f t="shared" si="0"/>
        <v>0.8</v>
      </c>
      <c r="F9" s="1">
        <v>8</v>
      </c>
      <c r="H9" s="80">
        <v>5</v>
      </c>
    </row>
    <row r="10" spans="1:8" ht="15.75" customHeight="1" x14ac:dyDescent="0.2">
      <c r="A10" s="176" t="s">
        <v>104</v>
      </c>
      <c r="B10" s="170"/>
      <c r="C10" s="105"/>
      <c r="D10" s="106"/>
      <c r="E10" s="168"/>
      <c r="F10" s="24"/>
      <c r="H10" s="106"/>
    </row>
    <row r="11" spans="1:8" ht="15.75" customHeight="1" x14ac:dyDescent="0.2">
      <c r="A11" s="11" t="s">
        <v>18</v>
      </c>
      <c r="B11" s="12" t="s">
        <v>32</v>
      </c>
      <c r="C11" s="79">
        <v>2</v>
      </c>
      <c r="D11" s="80">
        <v>11</v>
      </c>
      <c r="E11" s="168">
        <f t="shared" ref="E11:E13" si="1">C11/D11</f>
        <v>0.18181818181818182</v>
      </c>
      <c r="F11" s="1">
        <v>0</v>
      </c>
      <c r="H11" s="80">
        <v>11</v>
      </c>
    </row>
    <row r="12" spans="1:8" ht="15.75" customHeight="1" x14ac:dyDescent="0.2">
      <c r="A12" s="11" t="s">
        <v>7</v>
      </c>
      <c r="B12" s="12" t="s">
        <v>9</v>
      </c>
      <c r="C12" s="79">
        <v>3.75</v>
      </c>
      <c r="D12" s="80">
        <v>6</v>
      </c>
      <c r="E12" s="168">
        <f t="shared" si="1"/>
        <v>0.625</v>
      </c>
      <c r="F12" s="1">
        <v>0</v>
      </c>
      <c r="H12" s="80">
        <v>6</v>
      </c>
    </row>
    <row r="13" spans="1:8" ht="15.75" customHeight="1" x14ac:dyDescent="0.2">
      <c r="A13" s="22" t="s">
        <v>16</v>
      </c>
      <c r="B13" s="22" t="s">
        <v>33</v>
      </c>
      <c r="C13" s="79">
        <v>20.5</v>
      </c>
      <c r="D13" s="80">
        <v>13</v>
      </c>
      <c r="E13" s="168">
        <f t="shared" si="1"/>
        <v>1.5769230769230769</v>
      </c>
      <c r="F13" s="1">
        <v>20</v>
      </c>
      <c r="H13" s="80">
        <v>13</v>
      </c>
    </row>
    <row r="14" spans="1:8" ht="15.75" customHeight="1" x14ac:dyDescent="0.2">
      <c r="A14" s="22"/>
      <c r="B14" s="22"/>
    </row>
    <row r="15" spans="1:8" ht="15.75" customHeight="1" x14ac:dyDescent="0.2">
      <c r="C15" s="169" t="s">
        <v>116</v>
      </c>
      <c r="D15" s="170"/>
      <c r="E15" s="170"/>
    </row>
    <row r="16" spans="1:8" ht="15.75" customHeight="1" x14ac:dyDescent="0.2">
      <c r="C16" s="5" t="s">
        <v>127</v>
      </c>
      <c r="D16" s="5"/>
    </row>
    <row r="17" spans="3:4" ht="15.75" customHeight="1" x14ac:dyDescent="0.2">
      <c r="C17" s="5" t="s">
        <v>139</v>
      </c>
      <c r="D17" s="5"/>
    </row>
    <row r="18" spans="3:4" ht="15.75" customHeight="1" x14ac:dyDescent="0.2">
      <c r="C18" s="5" t="s">
        <v>149</v>
      </c>
      <c r="D18" s="5"/>
    </row>
    <row r="19" spans="3:4" ht="15.75" customHeight="1" x14ac:dyDescent="0.2">
      <c r="C19" s="5" t="s">
        <v>158</v>
      </c>
      <c r="D19" s="5"/>
    </row>
    <row r="20" spans="3:4" ht="15.75" customHeight="1" x14ac:dyDescent="0.2">
      <c r="C20" s="5" t="s">
        <v>165</v>
      </c>
      <c r="D20" s="5"/>
    </row>
    <row r="21" spans="3:4" ht="15.75" customHeight="1" x14ac:dyDescent="0.2">
      <c r="C21" s="5" t="s">
        <v>169</v>
      </c>
      <c r="D21" s="5"/>
    </row>
  </sheetData>
  <mergeCells count="3">
    <mergeCell ref="A2:B2"/>
    <mergeCell ref="A10:B10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FY2023 CoC Competition</vt:lpstr>
      <vt:lpstr>Cost Effectiveness</vt:lpstr>
      <vt:lpstr>Core Attendance</vt:lpstr>
      <vt:lpstr>Housing First Alignment</vt:lpstr>
      <vt:lpstr>Utilization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 Mueller, Torrie</dc:creator>
  <cp:lastModifiedBy>Kopp Mueller, Torrie</cp:lastModifiedBy>
  <dcterms:created xsi:type="dcterms:W3CDTF">2023-05-26T20:13:14Z</dcterms:created>
  <dcterms:modified xsi:type="dcterms:W3CDTF">2023-07-12T19:24:36Z</dcterms:modified>
</cp:coreProperties>
</file>