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dcommon\CDUSERS\TKM\NOFA\NOFA FY2021\"/>
    </mc:Choice>
  </mc:AlternateContent>
  <bookViews>
    <workbookView xWindow="0" yWindow="0" windowWidth="19200" windowHeight="7050" firstSheet="1" activeTab="3"/>
  </bookViews>
  <sheets>
    <sheet name="FY21 CoC Funding Requests&amp; Thre" sheetId="1" r:id="rId1"/>
    <sheet name="FY2021 CoC Competition" sheetId="2" r:id="rId2"/>
    <sheet name="Cost Effectiveness" sheetId="3" r:id="rId3"/>
    <sheet name="Race Data - Info Only" sheetId="4" r:id="rId4"/>
  </sheets>
  <calcPr calcId="162913"/>
</workbook>
</file>

<file path=xl/calcChain.xml><?xml version="1.0" encoding="utf-8"?>
<calcChain xmlns="http://schemas.openxmlformats.org/spreadsheetml/2006/main">
  <c r="AC13" i="2" l="1"/>
  <c r="AD13" i="2" s="1"/>
  <c r="Q13" i="2"/>
  <c r="O13" i="2"/>
  <c r="L13" i="2"/>
  <c r="AC12" i="2"/>
  <c r="AD12" i="2" s="1"/>
  <c r="Q12" i="2"/>
  <c r="O12" i="2"/>
  <c r="L12" i="2"/>
  <c r="AC10" i="2"/>
  <c r="AD10" i="2" s="1"/>
  <c r="Q10" i="2"/>
  <c r="O10" i="2"/>
  <c r="L10" i="2"/>
  <c r="AC9" i="2"/>
  <c r="AD9" i="2" s="1"/>
  <c r="Q9" i="2"/>
  <c r="O9" i="2"/>
  <c r="L9" i="2"/>
  <c r="AC8" i="2"/>
  <c r="AD8" i="2" s="1"/>
  <c r="Q8" i="2"/>
  <c r="O8" i="2"/>
  <c r="L8" i="2"/>
  <c r="AC7" i="2"/>
  <c r="AD7" i="2" s="1"/>
  <c r="Q7" i="2"/>
  <c r="O7" i="2"/>
  <c r="L7" i="2"/>
  <c r="AC6" i="2"/>
  <c r="AD6" i="2" s="1"/>
  <c r="Q6" i="2"/>
  <c r="O6" i="2"/>
  <c r="AC5" i="2"/>
  <c r="AD5" i="2" s="1"/>
  <c r="Q5" i="2"/>
  <c r="O5" i="2"/>
  <c r="L5" i="2"/>
</calcChain>
</file>

<file path=xl/sharedStrings.xml><?xml version="1.0" encoding="utf-8"?>
<sst xmlns="http://schemas.openxmlformats.org/spreadsheetml/2006/main" count="352" uniqueCount="192">
  <si>
    <t>Agency</t>
  </si>
  <si>
    <t>Program</t>
  </si>
  <si>
    <t>Project Type</t>
  </si>
  <si>
    <t>Amount Requested</t>
  </si>
  <si>
    <t>Application Type</t>
  </si>
  <si>
    <t>Date &amp; time materials recieved: Due date 10/4/21 at Noon</t>
  </si>
  <si>
    <t>Project is consistent with the HSC CoC Funding Priorities, Community Plan to Prevent and End Homelessness and the Consolidated Plans for the City of Madison and Dane County</t>
  </si>
  <si>
    <t xml:space="preserve">Does the agency have an outstanding HUD monitoring findings? </t>
  </si>
  <si>
    <t>The project complies with the CoC Interim Rule 24 CFR 578.</t>
  </si>
  <si>
    <t>Dane County</t>
  </si>
  <si>
    <t>Rental Assistance</t>
  </si>
  <si>
    <t>PSH</t>
  </si>
  <si>
    <t>Renewal</t>
  </si>
  <si>
    <t>Yes</t>
  </si>
  <si>
    <t>No</t>
  </si>
  <si>
    <t>Housing Initiiatives</t>
  </si>
  <si>
    <t>PHCH</t>
  </si>
  <si>
    <t>Lutheran Social Services</t>
  </si>
  <si>
    <t>LSS New Doorways</t>
  </si>
  <si>
    <t>RRH</t>
  </si>
  <si>
    <t>First-time Renewal-TRC transfer</t>
  </si>
  <si>
    <t>LSS Housing First</t>
  </si>
  <si>
    <t>The Road Home</t>
  </si>
  <si>
    <t>Foundations</t>
  </si>
  <si>
    <t>First-time Renewal</t>
  </si>
  <si>
    <t>Tellurian</t>
  </si>
  <si>
    <t>PHP Consolidation</t>
  </si>
  <si>
    <t>Willy St. SRO</t>
  </si>
  <si>
    <t>Porchlight</t>
  </si>
  <si>
    <t>Housing First Leasing</t>
  </si>
  <si>
    <t>HOSTS</t>
  </si>
  <si>
    <t>The Salvation Army</t>
  </si>
  <si>
    <t>RISE</t>
  </si>
  <si>
    <t>Community Action Coalition</t>
  </si>
  <si>
    <t>Dane County Rapid Rehousing</t>
  </si>
  <si>
    <t>Institue for Community Alliances</t>
  </si>
  <si>
    <t>HMIS</t>
  </si>
  <si>
    <t xml:space="preserve">HMIS </t>
  </si>
  <si>
    <t>New - Expansion</t>
  </si>
  <si>
    <t>Coordinated Entry</t>
  </si>
  <si>
    <t>SSO-CE</t>
  </si>
  <si>
    <t>Sankofa ELU</t>
  </si>
  <si>
    <t>Supporting Healthy Families RRH</t>
  </si>
  <si>
    <t>New</t>
  </si>
  <si>
    <t>Uncertain</t>
  </si>
  <si>
    <t>Approved by HSC Board on July 22, 2021</t>
  </si>
  <si>
    <t>CAPACITY</t>
  </si>
  <si>
    <t>POPULATION CHARACTERISTICS</t>
  </si>
  <si>
    <t>OUTCOMES</t>
  </si>
  <si>
    <t>FY21 SCORE</t>
  </si>
  <si>
    <t>Data Source</t>
  </si>
  <si>
    <t xml:space="preserve"> SerivcePoint ICA Monitoring report </t>
  </si>
  <si>
    <t>Column D/Column S from this chart</t>
  </si>
  <si>
    <t>Average of quarterly PIT count using APR Q7b</t>
  </si>
  <si>
    <t>APR Q5a</t>
  </si>
  <si>
    <t>SPM 4.3 and 4.6</t>
  </si>
  <si>
    <t>APR Q18, lines 16 plus 17 columnC</t>
  </si>
  <si>
    <t>SPM 7b.1 for RRH and 7b.2 for PSH</t>
  </si>
  <si>
    <t>APR Q22c</t>
  </si>
  <si>
    <t>SPM 2a column B</t>
  </si>
  <si>
    <t>SPM 2a column N</t>
  </si>
  <si>
    <t>SPM 2a column O</t>
  </si>
  <si>
    <t>Total $ Award; from last submitted APR</t>
  </si>
  <si>
    <t>Total $ UNspent</t>
  </si>
  <si>
    <t>Total % Spent</t>
  </si>
  <si>
    <t>SCORE</t>
  </si>
  <si>
    <t>Data Quality</t>
  </si>
  <si>
    <r>
      <rPr>
        <b/>
        <sz val="7"/>
        <rFont val="Arial"/>
      </rPr>
      <t xml:space="preserve">Cost per exit to (or retention of) Permanent Housing: Project Budget = CoC Program Funds </t>
    </r>
    <r>
      <rPr>
        <b/>
        <i/>
        <sz val="7"/>
        <rFont val="Arial"/>
      </rPr>
      <t>from last APR.</t>
    </r>
    <r>
      <rPr>
        <b/>
        <sz val="7"/>
        <rFont val="Arial"/>
      </rPr>
      <t> Formula is: Project Budget/(exits to permanent housing + retention of permanent housing)</t>
    </r>
  </si>
  <si>
    <t>Scattered site or Project Based - Info Only</t>
  </si>
  <si>
    <t xml:space="preserve">Average Daily Units Utilization Rate </t>
  </si>
  <si>
    <t>Total # Adults Served During Year</t>
  </si>
  <si>
    <t>% of adults who gained or increased ANY income from entry to annual assessment or exit</t>
  </si>
  <si>
    <t>% of adults with unearned income, including SSI/SSDI Income Info Only</t>
  </si>
  <si>
    <t>% of people stayed in permanent housing or exited to permanent housing; For RRH only looking at those who exited to permanent housing not those who stayed</t>
  </si>
  <si>
    <t>Avg length of time enrolled to housed (days) Info Only</t>
  </si>
  <si>
    <t>Total Number of Persons who Exited to Permanent Housing Destination (2 Years Prior)</t>
  </si>
  <si>
    <t>Returns to Homelessness-Permanent Exit Destinations Only</t>
  </si>
  <si>
    <t>% Returns to Homelessness</t>
  </si>
  <si>
    <t>Last Year's %</t>
  </si>
  <si>
    <t>Percent Change from Previous Year</t>
  </si>
  <si>
    <t>#of Core Committee meetings agency represented at in last 12 months</t>
  </si>
  <si>
    <t>Total Points (150 Total Points Available)</t>
  </si>
  <si>
    <t>65% of Total Score</t>
  </si>
  <si>
    <t>Notes</t>
  </si>
  <si>
    <t>PERMANENT SUPPORTIVE HOUSING</t>
  </si>
  <si>
    <t>Housing First Leasing Project</t>
  </si>
  <si>
    <t>Scattered Site</t>
  </si>
  <si>
    <t>0</t>
  </si>
  <si>
    <t>14/15</t>
  </si>
  <si>
    <t>HOSTS: Housing Opportunites &amp; Supportive Team-Focused Services</t>
  </si>
  <si>
    <t>Project Based</t>
  </si>
  <si>
    <t xml:space="preserve">Tellurian </t>
  </si>
  <si>
    <t>Willy Street SRO</t>
  </si>
  <si>
    <t>4</t>
  </si>
  <si>
    <t>Permanent Housing Consolidation</t>
  </si>
  <si>
    <t>1</t>
  </si>
  <si>
    <t>100% decrease</t>
  </si>
  <si>
    <t>Dane County (Housing Initatives)</t>
  </si>
  <si>
    <t>21</t>
  </si>
  <si>
    <t>Housing Initiatives</t>
  </si>
  <si>
    <t>Permenant Housing for Chronically Homeless</t>
  </si>
  <si>
    <t>6</t>
  </si>
  <si>
    <t>RAPID REHOUSING</t>
  </si>
  <si>
    <t>13/15</t>
  </si>
  <si>
    <t>RISE: Rehousing into Supportive Environments</t>
  </si>
  <si>
    <t>48</t>
  </si>
  <si>
    <t>Score Guide</t>
  </si>
  <si>
    <t>TOTAL % SPENT</t>
  </si>
  <si>
    <t>DATA QUALITY</t>
  </si>
  <si>
    <t>COST EFFECTIVENESS*</t>
  </si>
  <si>
    <t>UTILIZATION RATE</t>
  </si>
  <si>
    <t>TOTAL INCOME MEASURE</t>
  </si>
  <si>
    <t>SUCCESSFUL EXITS</t>
  </si>
  <si>
    <t>RETURNS TO HOMELESSNESS</t>
  </si>
  <si>
    <t>CORE COMMITTEE ATTENDANCE</t>
  </si>
  <si>
    <t>100% 5 pts.</t>
  </si>
  <si>
    <t xml:space="preserve"> ≥ 98% 10 pts (≤ 2%)</t>
  </si>
  <si>
    <t>Most Cost Effective: 15 pts</t>
  </si>
  <si>
    <t>95-100% 20 pts</t>
  </si>
  <si>
    <t>PSH Projects</t>
  </si>
  <si>
    <t>&gt;90% 30 pts</t>
  </si>
  <si>
    <t>0-5% 30 pts</t>
  </si>
  <si>
    <t>OR</t>
  </si>
  <si>
    <t>Attends 90-100% of meetings 10 pts</t>
  </si>
  <si>
    <t>&lt; $10,000 0 pts.</t>
  </si>
  <si>
    <t>&lt;98% -10 pts (&gt;2%)</t>
  </si>
  <si>
    <t>2nd Most Cost Effective: 10 pts</t>
  </si>
  <si>
    <t>90-94% 16 pts</t>
  </si>
  <si>
    <t>50-100% 30 pts</t>
  </si>
  <si>
    <t>80-89% 25 pts</t>
  </si>
  <si>
    <t>6-15% 25 pts</t>
  </si>
  <si>
    <t>Reduction of 20% from the previous year 30 pts</t>
  </si>
  <si>
    <t>Attendst 50-89% of meetings 5 pts</t>
  </si>
  <si>
    <t>&gt;$10,000 -5 pts.</t>
  </si>
  <si>
    <t>3rd Most Cost Effective: 5 pts</t>
  </si>
  <si>
    <t>85-89% 12 pts</t>
  </si>
  <si>
    <t>35-49% 20 pts</t>
  </si>
  <si>
    <t>70-79% 20 pts</t>
  </si>
  <si>
    <t>16-30%  20 pts</t>
  </si>
  <si>
    <t>Attends 30-49% of meetings 0 pts</t>
  </si>
  <si>
    <t xml:space="preserve">Least Cost Effective: 0 pts. </t>
  </si>
  <si>
    <t>80-84% 8 pts</t>
  </si>
  <si>
    <t>20-34% 10 pt</t>
  </si>
  <si>
    <t>60-69% 15 pts</t>
  </si>
  <si>
    <t>31-40% 15 pts</t>
  </si>
  <si>
    <t>Attends 0-29% of meetings -10 pts</t>
  </si>
  <si>
    <t>75-79% 4 pt</t>
  </si>
  <si>
    <t>50-59% 10 pt</t>
  </si>
  <si>
    <t>41-50% 10 pts</t>
  </si>
  <si>
    <t>70-74% 0 pts</t>
  </si>
  <si>
    <t>RRH Projects</t>
  </si>
  <si>
    <t>&lt; 49% 0pts</t>
  </si>
  <si>
    <t>&gt;51% 0pts</t>
  </si>
  <si>
    <t>*To be scored by CoC Coordinator.  A quarter of the programs will fall into each category, compared to program type only.</t>
  </si>
  <si>
    <t>75-100% 30 pts</t>
  </si>
  <si>
    <t>Successful exit means the household exited to permanent housing.</t>
  </si>
  <si>
    <t>45-74% 20 pts</t>
  </si>
  <si>
    <t>30-44% 10 pt</t>
  </si>
  <si>
    <t xml:space="preserve">APR Q23 + APR Q5a (stayers) </t>
  </si>
  <si>
    <t>CoC Award</t>
  </si>
  <si>
    <t>Exits to PH + Rentention of PH</t>
  </si>
  <si>
    <t>Cost Effectiveness</t>
  </si>
  <si>
    <t>Score</t>
  </si>
  <si>
    <t>2+10=12</t>
  </si>
  <si>
    <t>2+27=29</t>
  </si>
  <si>
    <t>0+12=12</t>
  </si>
  <si>
    <t>2+23=25</t>
  </si>
  <si>
    <t>1+148=149</t>
  </si>
  <si>
    <t>1+8=9</t>
  </si>
  <si>
    <t>48+88=136</t>
  </si>
  <si>
    <t>Most Cost Effective: 15 pts.</t>
  </si>
  <si>
    <t>2nd Most Cost Effective: 10 pts.</t>
  </si>
  <si>
    <t>3rd Most Cost Effective: 5 pt.</t>
  </si>
  <si>
    <t>Least Cost Effective: 0 pts.</t>
  </si>
  <si>
    <t>*To be scored by CoC Coordinator.  A quarter of the programs will fall into each category.</t>
  </si>
  <si>
    <t xml:space="preserve">This information will be entered by the CoC Coordinator using the APR. </t>
  </si>
  <si>
    <t>In last operating year, % of participants who identified as.......</t>
  </si>
  <si>
    <t>White</t>
  </si>
  <si>
    <t>Black or African-American</t>
  </si>
  <si>
    <t>Asian</t>
  </si>
  <si>
    <t>American Indian or Alaskan Native</t>
  </si>
  <si>
    <t>Native Hawaiian or Other Pacific Islander</t>
  </si>
  <si>
    <t>Multiple Races</t>
  </si>
  <si>
    <t>Client Doesn't Know</t>
  </si>
  <si>
    <t>Client Refused</t>
  </si>
  <si>
    <t>Total</t>
  </si>
  <si>
    <t>Number</t>
  </si>
  <si>
    <t>Percent</t>
  </si>
  <si>
    <t>Adults Served in Permanent Supportive Housing</t>
  </si>
  <si>
    <t>Adults Served in Rapid Rehousing</t>
  </si>
  <si>
    <t>Adults with Children served in Rapid Rehousing</t>
  </si>
  <si>
    <t>All households served in any project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</si>
</sst>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m/d/yy\ h:mm\ AM/PM"/>
    <numFmt numFmtId="166" formatCode="&quot;$&quot;#,##0.00"/>
    <numFmt numFmtId="167" formatCode="m/d"/>
  </numFmts>
  <fonts count="22">
    <font>
      <sz val="10"/>
      <color rgb="FF000000"/>
      <name val="Arial"/>
    </font>
    <font>
      <b/>
      <sz val="12"/>
      <name val="Arial"/>
    </font>
    <font>
      <sz val="10"/>
      <name val="Arial"/>
    </font>
    <font>
      <sz val="11"/>
      <name val="Calibri"/>
    </font>
    <font>
      <sz val="10"/>
      <color rgb="FF000000"/>
      <name val="Arial"/>
    </font>
    <font>
      <b/>
      <sz val="10"/>
      <color rgb="FF674EA7"/>
      <name val="Arial"/>
    </font>
    <font>
      <b/>
      <sz val="9"/>
      <color rgb="FF674EA7"/>
      <name val="Arial"/>
    </font>
    <font>
      <b/>
      <sz val="9"/>
      <name val="Arial"/>
    </font>
    <font>
      <sz val="9"/>
      <name val="Arial"/>
    </font>
    <font>
      <sz val="9"/>
      <color rgb="FF000000"/>
      <name val="Arial"/>
    </font>
    <font>
      <b/>
      <sz val="10"/>
      <name val="Arial"/>
    </font>
    <font>
      <b/>
      <sz val="10"/>
      <name val="Arial"/>
    </font>
    <font>
      <b/>
      <sz val="10"/>
      <color rgb="FF000000"/>
      <name val="Arial"/>
    </font>
    <font>
      <b/>
      <sz val="7"/>
      <name val="Arial"/>
    </font>
    <font>
      <sz val="10"/>
      <color rgb="FF000000"/>
      <name val="Arial"/>
    </font>
    <font>
      <sz val="7"/>
      <name val="Arial"/>
    </font>
    <font>
      <b/>
      <sz val="10"/>
      <name val="Arial"/>
    </font>
    <font>
      <sz val="10"/>
      <name val="Arial"/>
    </font>
    <font>
      <i/>
      <sz val="10"/>
      <name val="Arial"/>
    </font>
    <font>
      <sz val="10"/>
      <name val="Arial"/>
    </font>
    <font>
      <sz val="10"/>
      <color rgb="FFFF0000"/>
      <name val="Arial"/>
    </font>
    <font>
      <b/>
      <i/>
      <sz val="7"/>
      <name val="Arial"/>
    </font>
  </fonts>
  <fills count="20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B4A7D6"/>
        <bgColor rgb="FFB4A7D6"/>
      </patternFill>
    </fill>
    <fill>
      <patternFill patternType="solid">
        <fgColor rgb="FFE6B8AF"/>
        <bgColor rgb="FFE6B8AF"/>
      </patternFill>
    </fill>
    <fill>
      <patternFill patternType="solid">
        <fgColor rgb="FFFFF2CC"/>
        <bgColor rgb="FFFFF2CC"/>
      </patternFill>
    </fill>
    <fill>
      <patternFill patternType="solid">
        <fgColor rgb="FF00FF00"/>
        <bgColor rgb="FF00FF00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F4CCCC"/>
        <bgColor rgb="FFF4CCCC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E06666"/>
        <bgColor rgb="FFE06666"/>
      </patternFill>
    </fill>
    <fill>
      <patternFill patternType="solid">
        <fgColor rgb="FFD5A6BD"/>
        <bgColor rgb="FFD5A6BD"/>
      </patternFill>
    </fill>
    <fill>
      <patternFill patternType="solid">
        <fgColor rgb="FFFCE5CD"/>
        <bgColor rgb="FFFCE5CD"/>
      </patternFill>
    </fill>
    <fill>
      <patternFill patternType="solid">
        <fgColor rgb="FFE9E5F3"/>
        <bgColor rgb="FFE9E5F3"/>
      </patternFill>
    </fill>
    <fill>
      <patternFill patternType="solid">
        <fgColor rgb="FFC27BA0"/>
        <bgColor rgb="FFC27BA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0" borderId="0" xfId="0" applyFont="1"/>
    <xf numFmtId="0" fontId="2" fillId="0" borderId="1" xfId="0" applyFont="1" applyBorder="1" applyAlignment="1"/>
    <xf numFmtId="164" fontId="2" fillId="0" borderId="1" xfId="0" applyNumberFormat="1" applyFont="1" applyBorder="1" applyAlignment="1"/>
    <xf numFmtId="165" fontId="2" fillId="0" borderId="1" xfId="0" applyNumberFormat="1" applyFont="1" applyBorder="1" applyAlignment="1"/>
    <xf numFmtId="0" fontId="5" fillId="0" borderId="1" xfId="0" applyFont="1" applyBorder="1"/>
    <xf numFmtId="9" fontId="5" fillId="0" borderId="1" xfId="0" applyNumberFormat="1" applyFont="1" applyBorder="1"/>
    <xf numFmtId="0" fontId="5" fillId="0" borderId="1" xfId="0" applyFont="1" applyBorder="1" applyAlignment="1"/>
    <xf numFmtId="0" fontId="5" fillId="0" borderId="1" xfId="0" applyFont="1" applyBorder="1" applyAlignment="1"/>
    <xf numFmtId="0" fontId="6" fillId="0" borderId="1" xfId="0" applyFont="1" applyBorder="1" applyAlignment="1"/>
    <xf numFmtId="0" fontId="2" fillId="0" borderId="1" xfId="0" applyFont="1" applyBorder="1"/>
    <xf numFmtId="0" fontId="7" fillId="0" borderId="1" xfId="0" applyFont="1" applyBorder="1" applyAlignment="1"/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7" fillId="4" borderId="1" xfId="0" applyFont="1" applyFill="1" applyBorder="1" applyAlignment="1"/>
    <xf numFmtId="0" fontId="8" fillId="0" borderId="1" xfId="0" applyFont="1" applyBorder="1" applyAlignment="1">
      <alignment wrapText="1"/>
    </xf>
    <xf numFmtId="0" fontId="9" fillId="4" borderId="1" xfId="0" applyFont="1" applyFill="1" applyBorder="1" applyAlignment="1"/>
    <xf numFmtId="0" fontId="8" fillId="4" borderId="1" xfId="0" applyFont="1" applyFill="1" applyBorder="1" applyAlignment="1"/>
    <xf numFmtId="0" fontId="9" fillId="0" borderId="1" xfId="0" applyFont="1" applyBorder="1" applyAlignment="1">
      <alignment wrapText="1"/>
    </xf>
    <xf numFmtId="0" fontId="8" fillId="0" borderId="1" xfId="0" applyFont="1" applyBorder="1" applyAlignment="1"/>
    <xf numFmtId="0" fontId="8" fillId="4" borderId="1" xfId="0" applyFont="1" applyFill="1" applyBorder="1" applyAlignment="1">
      <alignment wrapText="1"/>
    </xf>
    <xf numFmtId="0" fontId="8" fillId="0" borderId="1" xfId="0" applyFont="1" applyBorder="1"/>
    <xf numFmtId="0" fontId="8" fillId="0" borderId="0" xfId="0" applyFont="1"/>
    <xf numFmtId="0" fontId="10" fillId="0" borderId="1" xfId="0" applyFont="1" applyBorder="1" applyAlignment="1"/>
    <xf numFmtId="0" fontId="10" fillId="0" borderId="1" xfId="0" applyFont="1" applyBorder="1" applyAlignment="1">
      <alignment wrapText="1"/>
    </xf>
    <xf numFmtId="0" fontId="10" fillId="0" borderId="1" xfId="0" applyFont="1" applyBorder="1" applyAlignment="1"/>
    <xf numFmtId="0" fontId="11" fillId="4" borderId="1" xfId="0" applyFont="1" applyFill="1" applyBorder="1" applyAlignment="1"/>
    <xf numFmtId="0" fontId="12" fillId="0" borderId="1" xfId="0" applyFont="1" applyBorder="1" applyAlignment="1"/>
    <xf numFmtId="0" fontId="12" fillId="4" borderId="1" xfId="0" applyFont="1" applyFill="1" applyBorder="1" applyAlignment="1"/>
    <xf numFmtId="0" fontId="13" fillId="0" borderId="1" xfId="0" applyFont="1" applyBorder="1" applyAlignment="1">
      <alignment wrapText="1"/>
    </xf>
    <xf numFmtId="0" fontId="10" fillId="4" borderId="1" xfId="0" applyFont="1" applyFill="1" applyBorder="1" applyAlignment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4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9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10" fontId="14" fillId="3" borderId="1" xfId="0" applyNumberFormat="1" applyFont="1" applyFill="1" applyBorder="1" applyAlignment="1">
      <alignment horizontal="right"/>
    </xf>
    <xf numFmtId="0" fontId="14" fillId="3" borderId="1" xfId="0" applyFont="1" applyFill="1" applyBorder="1" applyAlignment="1">
      <alignment horizontal="right"/>
    </xf>
    <xf numFmtId="166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/>
    <xf numFmtId="49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10" fontId="2" fillId="3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/>
    <xf numFmtId="0" fontId="2" fillId="3" borderId="0" xfId="0" applyFont="1" applyFill="1"/>
    <xf numFmtId="0" fontId="10" fillId="3" borderId="1" xfId="0" applyFont="1" applyFill="1" applyBorder="1" applyAlignment="1"/>
    <xf numFmtId="164" fontId="2" fillId="6" borderId="1" xfId="0" applyNumberFormat="1" applyFont="1" applyFill="1" applyBorder="1" applyAlignment="1">
      <alignment horizontal="right"/>
    </xf>
    <xf numFmtId="164" fontId="2" fillId="6" borderId="1" xfId="0" applyNumberFormat="1" applyFont="1" applyFill="1" applyBorder="1" applyAlignment="1">
      <alignment horizontal="right"/>
    </xf>
    <xf numFmtId="9" fontId="2" fillId="6" borderId="1" xfId="0" applyNumberFormat="1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0" fontId="14" fillId="7" borderId="1" xfId="0" applyNumberFormat="1" applyFont="1" applyFill="1" applyBorder="1" applyAlignment="1">
      <alignment horizontal="right"/>
    </xf>
    <xf numFmtId="0" fontId="14" fillId="7" borderId="1" xfId="0" applyFont="1" applyFill="1" applyBorder="1" applyAlignment="1">
      <alignment horizontal="right"/>
    </xf>
    <xf numFmtId="166" fontId="2" fillId="8" borderId="1" xfId="0" applyNumberFormat="1" applyFont="1" applyFill="1" applyBorder="1" applyAlignment="1">
      <alignment horizontal="right"/>
    </xf>
    <xf numFmtId="0" fontId="2" fillId="8" borderId="1" xfId="0" applyFont="1" applyFill="1" applyBorder="1" applyAlignment="1"/>
    <xf numFmtId="0" fontId="2" fillId="9" borderId="1" xfId="0" applyFont="1" applyFill="1" applyBorder="1" applyAlignment="1">
      <alignment horizontal="right"/>
    </xf>
    <xf numFmtId="10" fontId="2" fillId="10" borderId="1" xfId="0" applyNumberFormat="1" applyFont="1" applyFill="1" applyBorder="1" applyAlignment="1">
      <alignment horizontal="right"/>
    </xf>
    <xf numFmtId="0" fontId="2" fillId="10" borderId="1" xfId="0" applyFont="1" applyFill="1" applyBorder="1" applyAlignment="1">
      <alignment horizontal="right"/>
    </xf>
    <xf numFmtId="0" fontId="2" fillId="11" borderId="1" xfId="0" applyFont="1" applyFill="1" applyBorder="1" applyAlignment="1">
      <alignment horizontal="right"/>
    </xf>
    <xf numFmtId="10" fontId="2" fillId="7" borderId="1" xfId="0" applyNumberFormat="1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10" fontId="2" fillId="9" borderId="1" xfId="0" applyNumberFormat="1" applyFont="1" applyFill="1" applyBorder="1" applyAlignment="1">
      <alignment horizontal="right"/>
    </xf>
    <xf numFmtId="10" fontId="2" fillId="12" borderId="1" xfId="0" applyNumberFormat="1" applyFont="1" applyFill="1" applyBorder="1" applyAlignment="1">
      <alignment horizontal="right"/>
    </xf>
    <xf numFmtId="0" fontId="2" fillId="12" borderId="1" xfId="0" applyFont="1" applyFill="1" applyBorder="1" applyAlignment="1">
      <alignment horizontal="right"/>
    </xf>
    <xf numFmtId="49" fontId="2" fillId="13" borderId="1" xfId="0" applyNumberFormat="1" applyFont="1" applyFill="1" applyBorder="1" applyAlignment="1">
      <alignment horizontal="right"/>
    </xf>
    <xf numFmtId="10" fontId="2" fillId="13" borderId="1" xfId="0" applyNumberFormat="1" applyFont="1" applyFill="1" applyBorder="1" applyAlignment="1">
      <alignment horizontal="right"/>
    </xf>
    <xf numFmtId="9" fontId="2" fillId="13" borderId="1" xfId="0" applyNumberFormat="1" applyFont="1" applyFill="1" applyBorder="1" applyAlignment="1">
      <alignment horizontal="right"/>
    </xf>
    <xf numFmtId="0" fontId="2" fillId="13" borderId="1" xfId="0" applyFont="1" applyFill="1" applyBorder="1" applyAlignment="1">
      <alignment horizontal="right"/>
    </xf>
    <xf numFmtId="0" fontId="2" fillId="14" borderId="1" xfId="0" applyFont="1" applyFill="1" applyBorder="1" applyAlignment="1">
      <alignment horizontal="right"/>
    </xf>
    <xf numFmtId="4" fontId="2" fillId="15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167" fontId="2" fillId="14" borderId="1" xfId="0" applyNumberFormat="1" applyFont="1" applyFill="1" applyBorder="1" applyAlignment="1">
      <alignment horizontal="right"/>
    </xf>
    <xf numFmtId="0" fontId="15" fillId="13" borderId="1" xfId="0" applyFont="1" applyFill="1" applyBorder="1" applyAlignment="1">
      <alignment horizontal="right"/>
    </xf>
    <xf numFmtId="0" fontId="14" fillId="0" borderId="0" xfId="0" applyFont="1"/>
    <xf numFmtId="10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/>
    <xf numFmtId="166" fontId="2" fillId="6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11" fillId="0" borderId="1" xfId="0" applyFont="1" applyBorder="1" applyAlignment="1"/>
    <xf numFmtId="164" fontId="2" fillId="6" borderId="1" xfId="0" applyNumberFormat="1" applyFont="1" applyFill="1" applyBorder="1" applyAlignment="1"/>
    <xf numFmtId="9" fontId="2" fillId="6" borderId="1" xfId="0" applyNumberFormat="1" applyFont="1" applyFill="1" applyBorder="1" applyAlignment="1"/>
    <xf numFmtId="0" fontId="2" fillId="6" borderId="1" xfId="0" applyFont="1" applyFill="1" applyBorder="1" applyAlignment="1"/>
    <xf numFmtId="0" fontId="11" fillId="0" borderId="0" xfId="0" applyFont="1" applyAlignment="1"/>
    <xf numFmtId="0" fontId="11" fillId="0" borderId="0" xfId="0" applyFont="1"/>
    <xf numFmtId="0" fontId="10" fillId="0" borderId="0" xfId="0" applyFont="1" applyAlignment="1"/>
    <xf numFmtId="0" fontId="11" fillId="16" borderId="0" xfId="0" applyFont="1" applyFill="1" applyAlignment="1"/>
    <xf numFmtId="0" fontId="16" fillId="0" borderId="0" xfId="0" applyFont="1" applyAlignment="1"/>
    <xf numFmtId="0" fontId="2" fillId="3" borderId="0" xfId="0" applyFont="1" applyFill="1" applyAlignment="1"/>
    <xf numFmtId="0" fontId="17" fillId="0" borderId="0" xfId="0" applyFont="1" applyAlignment="1"/>
    <xf numFmtId="0" fontId="18" fillId="0" borderId="0" xfId="0" applyFont="1" applyAlignment="1"/>
    <xf numFmtId="0" fontId="19" fillId="0" borderId="0" xfId="0" applyFont="1" applyAlignment="1"/>
    <xf numFmtId="0" fontId="20" fillId="0" borderId="0" xfId="0" applyFont="1" applyAlignment="1"/>
    <xf numFmtId="0" fontId="2" fillId="0" borderId="0" xfId="0" applyFont="1" applyAlignment="1">
      <alignment wrapText="1"/>
    </xf>
    <xf numFmtId="0" fontId="19" fillId="0" borderId="0" xfId="0" applyFont="1" applyAlignment="1"/>
    <xf numFmtId="0" fontId="2" fillId="0" borderId="0" xfId="0" applyFont="1" applyAlignment="1"/>
    <xf numFmtId="0" fontId="10" fillId="0" borderId="0" xfId="0" applyFont="1" applyAlignment="1"/>
    <xf numFmtId="0" fontId="10" fillId="17" borderId="1" xfId="0" applyFont="1" applyFill="1" applyBorder="1" applyAlignment="1"/>
    <xf numFmtId="0" fontId="11" fillId="17" borderId="1" xfId="0" applyFont="1" applyFill="1" applyBorder="1" applyAlignment="1"/>
    <xf numFmtId="0" fontId="11" fillId="17" borderId="0" xfId="0" applyFont="1" applyFill="1"/>
    <xf numFmtId="0" fontId="11" fillId="17" borderId="0" xfId="0" applyFont="1" applyFill="1" applyAlignment="1"/>
    <xf numFmtId="166" fontId="2" fillId="0" borderId="1" xfId="0" applyNumberFormat="1" applyFont="1" applyBorder="1" applyAlignment="1"/>
    <xf numFmtId="166" fontId="2" fillId="3" borderId="1" xfId="0" applyNumberFormat="1" applyFont="1" applyFill="1" applyBorder="1" applyAlignment="1"/>
    <xf numFmtId="166" fontId="2" fillId="3" borderId="0" xfId="0" applyNumberFormat="1" applyFont="1" applyFill="1" applyAlignment="1"/>
    <xf numFmtId="164" fontId="2" fillId="0" borderId="1" xfId="0" applyNumberFormat="1" applyFont="1" applyBorder="1" applyAlignment="1">
      <alignment horizontal="right"/>
    </xf>
    <xf numFmtId="166" fontId="2" fillId="0" borderId="0" xfId="0" applyNumberFormat="1" applyFont="1" applyAlignment="1"/>
    <xf numFmtId="166" fontId="4" fillId="0" borderId="1" xfId="0" applyNumberFormat="1" applyFont="1" applyBorder="1" applyAlignment="1"/>
    <xf numFmtId="166" fontId="2" fillId="0" borderId="0" xfId="0" applyNumberFormat="1" applyFont="1" applyAlignment="1"/>
    <xf numFmtId="0" fontId="4" fillId="0" borderId="1" xfId="0" applyFont="1" applyBorder="1" applyAlignment="1"/>
    <xf numFmtId="0" fontId="4" fillId="0" borderId="1" xfId="0" applyFont="1" applyBorder="1" applyAlignment="1"/>
    <xf numFmtId="0" fontId="12" fillId="0" borderId="0" xfId="0" applyFont="1" applyAlignment="1"/>
    <xf numFmtId="0" fontId="12" fillId="0" borderId="0" xfId="0" applyFont="1" applyAlignment="1"/>
    <xf numFmtId="0" fontId="11" fillId="7" borderId="0" xfId="0" applyFont="1" applyFill="1" applyAlignment="1"/>
    <xf numFmtId="0" fontId="11" fillId="7" borderId="0" xfId="0" applyFont="1" applyFill="1" applyAlignment="1">
      <alignment wrapText="1"/>
    </xf>
    <xf numFmtId="0" fontId="11" fillId="7" borderId="0" xfId="0" applyFont="1" applyFill="1"/>
    <xf numFmtId="0" fontId="11" fillId="11" borderId="0" xfId="0" applyFont="1" applyFill="1"/>
    <xf numFmtId="0" fontId="10" fillId="18" borderId="1" xfId="0" applyFont="1" applyFill="1" applyBorder="1" applyAlignment="1"/>
    <xf numFmtId="0" fontId="2" fillId="18" borderId="0" xfId="0" applyFont="1" applyFill="1" applyAlignment="1"/>
    <xf numFmtId="9" fontId="2" fillId="18" borderId="0" xfId="0" applyNumberFormat="1" applyFont="1" applyFill="1" applyAlignment="1"/>
    <xf numFmtId="0" fontId="2" fillId="18" borderId="0" xfId="0" applyFont="1" applyFill="1"/>
    <xf numFmtId="9" fontId="2" fillId="0" borderId="0" xfId="0" applyNumberFormat="1" applyFont="1" applyAlignment="1"/>
    <xf numFmtId="0" fontId="11" fillId="11" borderId="1" xfId="0" applyFont="1" applyFill="1" applyBorder="1" applyAlignment="1"/>
    <xf numFmtId="0" fontId="11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wrapText="1"/>
    </xf>
    <xf numFmtId="0" fontId="4" fillId="3" borderId="2" xfId="0" applyFont="1" applyFill="1" applyBorder="1" applyAlignment="1"/>
    <xf numFmtId="0" fontId="2" fillId="0" borderId="3" xfId="0" applyFont="1" applyBorder="1"/>
    <xf numFmtId="0" fontId="10" fillId="5" borderId="2" xfId="0" applyFont="1" applyFill="1" applyBorder="1" applyAlignment="1"/>
    <xf numFmtId="0" fontId="11" fillId="5" borderId="0" xfId="0" applyFont="1" applyFill="1" applyAlignment="1"/>
    <xf numFmtId="0" fontId="11" fillId="7" borderId="0" xfId="0" applyFont="1" applyFill="1" applyAlignment="1">
      <alignment horizontal="center"/>
    </xf>
    <xf numFmtId="0" fontId="11" fillId="7" borderId="0" xfId="0" applyFont="1" applyFill="1" applyAlignment="1">
      <alignment wrapText="1"/>
    </xf>
    <xf numFmtId="0" fontId="11" fillId="7" borderId="0" xfId="0" applyFont="1" applyFill="1" applyAlignment="1"/>
    <xf numFmtId="0" fontId="11" fillId="19" borderId="0" xfId="0" applyFont="1" applyFill="1" applyAlignment="1"/>
    <xf numFmtId="0" fontId="11" fillId="7" borderId="0" xfId="0" applyFont="1" applyFill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85725</xdr:rowOff>
    </xdr:from>
    <xdr:ext cx="6686550" cy="308610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35</xdr:row>
      <xdr:rowOff>200025</xdr:rowOff>
    </xdr:from>
    <xdr:ext cx="6429375" cy="2771775"/>
    <xdr:pic>
      <xdr:nvPicPr>
        <xdr:cNvPr id="3" name="image4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51</xdr:row>
      <xdr:rowOff>200025</xdr:rowOff>
    </xdr:from>
    <xdr:ext cx="6543675" cy="2828925"/>
    <xdr:pic>
      <xdr:nvPicPr>
        <xdr:cNvPr id="4" name="image3.pn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67</xdr:row>
      <xdr:rowOff>180975</xdr:rowOff>
    </xdr:from>
    <xdr:ext cx="6038850" cy="2676525"/>
    <xdr:pic>
      <xdr:nvPicPr>
        <xdr:cNvPr id="5" name="image2.png" title="Image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7"/>
  <sheetViews>
    <sheetView workbookViewId="0">
      <selection activeCell="F1" sqref="F1"/>
    </sheetView>
  </sheetViews>
  <sheetFormatPr defaultColWidth="14.453125" defaultRowHeight="15.75" customHeight="1"/>
  <cols>
    <col min="1" max="1" width="29.54296875" customWidth="1"/>
    <col min="2" max="2" width="17.453125" customWidth="1"/>
    <col min="4" max="4" width="22.26953125" customWidth="1"/>
    <col min="5" max="5" width="20.453125" customWidth="1"/>
    <col min="6" max="6" width="19.26953125" customWidth="1"/>
    <col min="7" max="7" width="22" customWidth="1"/>
  </cols>
  <sheetData>
    <row r="1" spans="1:26" ht="86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5" t="s">
        <v>9</v>
      </c>
      <c r="B2" s="5" t="s">
        <v>10</v>
      </c>
      <c r="C2" s="5" t="s">
        <v>11</v>
      </c>
      <c r="D2" s="6">
        <v>1173514</v>
      </c>
      <c r="E2" s="5" t="s">
        <v>12</v>
      </c>
      <c r="F2" s="7">
        <v>44473.484722222223</v>
      </c>
      <c r="G2" s="5" t="s">
        <v>13</v>
      </c>
      <c r="H2" s="5" t="s">
        <v>14</v>
      </c>
      <c r="I2" s="5" t="s">
        <v>13</v>
      </c>
    </row>
    <row r="3" spans="1:26" ht="15.75" customHeight="1">
      <c r="A3" s="5" t="s">
        <v>15</v>
      </c>
      <c r="B3" s="5" t="s">
        <v>16</v>
      </c>
      <c r="C3" s="5" t="s">
        <v>11</v>
      </c>
      <c r="D3" s="6">
        <v>91000</v>
      </c>
      <c r="E3" s="5" t="s">
        <v>12</v>
      </c>
      <c r="F3" s="7">
        <v>44470.665277777778</v>
      </c>
      <c r="G3" s="5" t="s">
        <v>13</v>
      </c>
      <c r="H3" s="5" t="s">
        <v>14</v>
      </c>
      <c r="I3" s="5" t="s">
        <v>13</v>
      </c>
    </row>
    <row r="4" spans="1:26" ht="15.75" customHeight="1">
      <c r="A4" s="5" t="s">
        <v>17</v>
      </c>
      <c r="B4" s="5" t="s">
        <v>18</v>
      </c>
      <c r="C4" s="5" t="s">
        <v>19</v>
      </c>
      <c r="D4" s="6">
        <v>91399</v>
      </c>
      <c r="E4" s="5" t="s">
        <v>20</v>
      </c>
      <c r="F4" s="7">
        <v>44470.474305555559</v>
      </c>
      <c r="G4" s="5" t="s">
        <v>13</v>
      </c>
      <c r="H4" s="5" t="s">
        <v>14</v>
      </c>
      <c r="I4" s="5" t="s">
        <v>13</v>
      </c>
    </row>
    <row r="5" spans="1:26" ht="15.75" customHeight="1">
      <c r="A5" s="5" t="s">
        <v>17</v>
      </c>
      <c r="B5" s="5" t="s">
        <v>21</v>
      </c>
      <c r="C5" s="5" t="s">
        <v>19</v>
      </c>
      <c r="D5" s="6">
        <v>104704</v>
      </c>
      <c r="E5" s="5" t="s">
        <v>12</v>
      </c>
      <c r="F5" s="7">
        <v>44470.474305555559</v>
      </c>
      <c r="G5" s="5" t="s">
        <v>13</v>
      </c>
      <c r="H5" s="5" t="s">
        <v>14</v>
      </c>
      <c r="I5" s="5" t="s">
        <v>13</v>
      </c>
    </row>
    <row r="6" spans="1:26" ht="15.75" customHeight="1">
      <c r="A6" s="5" t="s">
        <v>22</v>
      </c>
      <c r="B6" s="5" t="s">
        <v>23</v>
      </c>
      <c r="C6" s="5" t="s">
        <v>11</v>
      </c>
      <c r="D6" s="6">
        <v>142815</v>
      </c>
      <c r="E6" s="5" t="s">
        <v>24</v>
      </c>
      <c r="F6" s="7">
        <v>44473.495833333334</v>
      </c>
      <c r="G6" s="5" t="s">
        <v>13</v>
      </c>
      <c r="H6" s="5" t="s">
        <v>14</v>
      </c>
      <c r="I6" s="5" t="s">
        <v>13</v>
      </c>
    </row>
    <row r="7" spans="1:26" ht="15.75" customHeight="1">
      <c r="A7" s="5" t="s">
        <v>25</v>
      </c>
      <c r="B7" s="5" t="s">
        <v>26</v>
      </c>
      <c r="C7" s="5" t="s">
        <v>11</v>
      </c>
      <c r="D7" s="6">
        <v>428233</v>
      </c>
      <c r="E7" s="5" t="s">
        <v>12</v>
      </c>
      <c r="F7" s="7">
        <v>44473.490277777775</v>
      </c>
      <c r="G7" s="5" t="s">
        <v>13</v>
      </c>
      <c r="H7" s="5" t="s">
        <v>14</v>
      </c>
      <c r="I7" s="5" t="s">
        <v>13</v>
      </c>
    </row>
    <row r="8" spans="1:26" ht="15.75" customHeight="1">
      <c r="A8" s="5" t="s">
        <v>25</v>
      </c>
      <c r="B8" s="5" t="s">
        <v>27</v>
      </c>
      <c r="C8" s="5" t="s">
        <v>11</v>
      </c>
      <c r="D8" s="6">
        <v>81034</v>
      </c>
      <c r="E8" s="5" t="s">
        <v>12</v>
      </c>
      <c r="F8" s="7">
        <v>44473.490277777775</v>
      </c>
      <c r="G8" s="5" t="s">
        <v>13</v>
      </c>
      <c r="H8" s="5" t="s">
        <v>14</v>
      </c>
      <c r="I8" s="5" t="s">
        <v>13</v>
      </c>
    </row>
    <row r="9" spans="1:26" ht="15.75" customHeight="1">
      <c r="A9" s="5" t="s">
        <v>28</v>
      </c>
      <c r="B9" s="5" t="s">
        <v>29</v>
      </c>
      <c r="C9" s="5" t="s">
        <v>11</v>
      </c>
      <c r="D9" s="6">
        <v>151021</v>
      </c>
      <c r="E9" s="5" t="s">
        <v>12</v>
      </c>
      <c r="F9" s="7">
        <v>44472.901388888888</v>
      </c>
      <c r="G9" s="5" t="s">
        <v>13</v>
      </c>
      <c r="H9" s="5" t="s">
        <v>14</v>
      </c>
      <c r="I9" s="5" t="s">
        <v>13</v>
      </c>
    </row>
    <row r="10" spans="1:26" ht="15.75" customHeight="1">
      <c r="A10" s="5" t="s">
        <v>28</v>
      </c>
      <c r="B10" s="5" t="s">
        <v>30</v>
      </c>
      <c r="C10" s="5" t="s">
        <v>11</v>
      </c>
      <c r="D10" s="6">
        <v>220089</v>
      </c>
      <c r="E10" s="5" t="s">
        <v>12</v>
      </c>
      <c r="F10" s="7">
        <v>44472.901388888888</v>
      </c>
      <c r="G10" s="5" t="s">
        <v>13</v>
      </c>
      <c r="H10" s="5" t="s">
        <v>14</v>
      </c>
      <c r="I10" s="5" t="s">
        <v>13</v>
      </c>
    </row>
    <row r="11" spans="1:26" ht="15.75" customHeight="1">
      <c r="A11" s="5" t="s">
        <v>31</v>
      </c>
      <c r="B11" s="5" t="s">
        <v>32</v>
      </c>
      <c r="C11" s="5" t="s">
        <v>19</v>
      </c>
      <c r="D11" s="6">
        <v>282124</v>
      </c>
      <c r="E11" s="5" t="s">
        <v>12</v>
      </c>
      <c r="F11" s="7">
        <v>44473.475694444445</v>
      </c>
      <c r="G11" s="5" t="s">
        <v>13</v>
      </c>
      <c r="H11" s="5" t="s">
        <v>14</v>
      </c>
      <c r="I11" s="5" t="s">
        <v>13</v>
      </c>
    </row>
    <row r="12" spans="1:26" ht="15.75" customHeight="1">
      <c r="A12" s="5" t="s">
        <v>33</v>
      </c>
      <c r="B12" s="5" t="s">
        <v>34</v>
      </c>
      <c r="C12" s="5" t="s">
        <v>19</v>
      </c>
      <c r="D12" s="6">
        <v>256885</v>
      </c>
      <c r="E12" s="5" t="s">
        <v>12</v>
      </c>
      <c r="F12" s="7">
        <v>44473.457638888889</v>
      </c>
      <c r="G12" s="5" t="s">
        <v>13</v>
      </c>
      <c r="H12" s="5" t="s">
        <v>14</v>
      </c>
      <c r="I12" s="5" t="s">
        <v>13</v>
      </c>
    </row>
    <row r="13" spans="1:26" ht="15.75" customHeight="1">
      <c r="A13" s="5" t="s">
        <v>35</v>
      </c>
      <c r="B13" s="5" t="s">
        <v>36</v>
      </c>
      <c r="C13" s="5" t="s">
        <v>36</v>
      </c>
      <c r="D13" s="6">
        <v>44500</v>
      </c>
      <c r="E13" s="5" t="s">
        <v>12</v>
      </c>
      <c r="F13" s="7">
        <v>44473.479166666664</v>
      </c>
      <c r="G13" s="5" t="s">
        <v>13</v>
      </c>
      <c r="H13" s="5" t="s">
        <v>14</v>
      </c>
      <c r="I13" s="5" t="s">
        <v>13</v>
      </c>
    </row>
    <row r="14" spans="1:26" ht="15.75" customHeight="1">
      <c r="A14" s="5" t="s">
        <v>35</v>
      </c>
      <c r="B14" s="5" t="s">
        <v>36</v>
      </c>
      <c r="C14" s="5" t="s">
        <v>37</v>
      </c>
      <c r="D14" s="6">
        <v>51380</v>
      </c>
      <c r="E14" s="5" t="s">
        <v>38</v>
      </c>
      <c r="F14" s="7">
        <v>44473.479166666664</v>
      </c>
      <c r="G14" s="5" t="s">
        <v>13</v>
      </c>
      <c r="H14" s="5" t="s">
        <v>14</v>
      </c>
      <c r="I14" s="5" t="s">
        <v>13</v>
      </c>
    </row>
    <row r="15" spans="1:26" ht="15.75" customHeight="1">
      <c r="A15" s="5" t="s">
        <v>35</v>
      </c>
      <c r="B15" s="5" t="s">
        <v>39</v>
      </c>
      <c r="C15" s="5" t="s">
        <v>40</v>
      </c>
      <c r="D15" s="6">
        <v>267611</v>
      </c>
      <c r="E15" s="5" t="s">
        <v>12</v>
      </c>
      <c r="F15" s="7">
        <v>44473.482638888891</v>
      </c>
      <c r="G15" s="5" t="s">
        <v>13</v>
      </c>
      <c r="H15" s="5" t="s">
        <v>14</v>
      </c>
      <c r="I15" s="5" t="s">
        <v>13</v>
      </c>
    </row>
    <row r="16" spans="1:26" ht="15.75" customHeight="1">
      <c r="A16" s="5" t="s">
        <v>35</v>
      </c>
      <c r="B16" s="5" t="s">
        <v>39</v>
      </c>
      <c r="C16" s="5" t="s">
        <v>40</v>
      </c>
      <c r="D16" s="6">
        <v>276400</v>
      </c>
      <c r="E16" s="5" t="s">
        <v>38</v>
      </c>
      <c r="F16" s="7">
        <v>44473.482638888891</v>
      </c>
      <c r="G16" s="5" t="s">
        <v>13</v>
      </c>
      <c r="H16" s="5" t="s">
        <v>14</v>
      </c>
      <c r="I16" s="5" t="s">
        <v>13</v>
      </c>
    </row>
    <row r="17" spans="1:9" ht="15.75" customHeight="1">
      <c r="A17" s="5" t="s">
        <v>41</v>
      </c>
      <c r="B17" s="5" t="s">
        <v>42</v>
      </c>
      <c r="C17" s="5" t="s">
        <v>19</v>
      </c>
      <c r="D17" s="6">
        <v>312100</v>
      </c>
      <c r="E17" s="5" t="s">
        <v>43</v>
      </c>
      <c r="F17" s="7">
        <v>44473.490277777775</v>
      </c>
      <c r="G17" s="5" t="s">
        <v>44</v>
      </c>
      <c r="H17" s="5" t="s">
        <v>14</v>
      </c>
      <c r="I17" s="5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L3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4.453125" defaultRowHeight="15.75" customHeight="1"/>
  <cols>
    <col min="1" max="1" width="31.26953125" customWidth="1"/>
    <col min="2" max="2" width="64.54296875" customWidth="1"/>
    <col min="3" max="3" width="15.453125" customWidth="1"/>
    <col min="4" max="4" width="17.08984375" customWidth="1"/>
    <col min="5" max="5" width="13.7265625" customWidth="1"/>
    <col min="6" max="6" width="10.453125" customWidth="1"/>
    <col min="7" max="7" width="15.08984375" customWidth="1"/>
    <col min="8" max="8" width="9.08984375" customWidth="1"/>
    <col min="9" max="9" width="14.81640625" customWidth="1"/>
    <col min="10" max="10" width="8" customWidth="1"/>
    <col min="13" max="13" width="8.26953125" customWidth="1"/>
    <col min="14" max="14" width="28.81640625" customWidth="1"/>
    <col min="16" max="16" width="9" customWidth="1"/>
    <col min="17" max="17" width="11.81640625" customWidth="1"/>
    <col min="19" max="20" width="10.7265625" customWidth="1"/>
    <col min="24" max="26" width="10" customWidth="1"/>
    <col min="27" max="29" width="13.26953125" customWidth="1"/>
    <col min="30" max="30" width="18.54296875" customWidth="1"/>
    <col min="31" max="31" width="125.7265625" customWidth="1"/>
    <col min="32" max="32" width="38.54296875" customWidth="1"/>
  </cols>
  <sheetData>
    <row r="1" spans="1:38" ht="13">
      <c r="A1" s="131" t="s">
        <v>45</v>
      </c>
      <c r="B1" s="132"/>
      <c r="C1" s="8"/>
      <c r="D1" s="8"/>
      <c r="E1" s="9"/>
      <c r="F1" s="8"/>
      <c r="G1" s="10"/>
      <c r="H1" s="8"/>
      <c r="I1" s="8"/>
      <c r="J1" s="11"/>
      <c r="K1" s="11"/>
      <c r="L1" s="11" t="s">
        <v>46</v>
      </c>
      <c r="M1" s="8"/>
      <c r="N1" s="12" t="s">
        <v>47</v>
      </c>
      <c r="O1" s="10" t="s">
        <v>48</v>
      </c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10"/>
      <c r="AB1" s="10"/>
      <c r="AC1" s="10" t="s">
        <v>49</v>
      </c>
      <c r="AD1" s="11"/>
      <c r="AE1" s="11"/>
      <c r="AF1" s="13"/>
    </row>
    <row r="2" spans="1:38" ht="49.5" customHeight="1">
      <c r="A2" s="14" t="s">
        <v>50</v>
      </c>
      <c r="B2" s="15"/>
      <c r="C2" s="16"/>
      <c r="D2" s="14"/>
      <c r="E2" s="14"/>
      <c r="F2" s="17"/>
      <c r="G2" s="18" t="s">
        <v>51</v>
      </c>
      <c r="H2" s="19"/>
      <c r="I2" s="18" t="s">
        <v>52</v>
      </c>
      <c r="J2" s="20"/>
      <c r="K2" s="21"/>
      <c r="L2" s="18" t="s">
        <v>53</v>
      </c>
      <c r="M2" s="19"/>
      <c r="N2" s="22" t="s">
        <v>54</v>
      </c>
      <c r="O2" s="18" t="s">
        <v>55</v>
      </c>
      <c r="P2" s="19"/>
      <c r="Q2" s="18" t="s">
        <v>56</v>
      </c>
      <c r="R2" s="18" t="s">
        <v>57</v>
      </c>
      <c r="S2" s="20"/>
      <c r="T2" s="18" t="s">
        <v>58</v>
      </c>
      <c r="U2" s="21" t="s">
        <v>59</v>
      </c>
      <c r="V2" s="21" t="s">
        <v>60</v>
      </c>
      <c r="W2" s="21" t="s">
        <v>61</v>
      </c>
      <c r="X2" s="21"/>
      <c r="Y2" s="21"/>
      <c r="Z2" s="19"/>
      <c r="AA2" s="18"/>
      <c r="AB2" s="23"/>
      <c r="AC2" s="18"/>
      <c r="AD2" s="22"/>
      <c r="AE2" s="22"/>
      <c r="AF2" s="24"/>
      <c r="AG2" s="25"/>
      <c r="AH2" s="25"/>
      <c r="AI2" s="25"/>
      <c r="AJ2" s="25"/>
      <c r="AK2" s="25"/>
      <c r="AL2" s="25"/>
    </row>
    <row r="3" spans="1:38" ht="102.75" customHeight="1">
      <c r="A3" s="26" t="s">
        <v>0</v>
      </c>
      <c r="B3" s="26" t="s">
        <v>1</v>
      </c>
      <c r="C3" s="27" t="s">
        <v>62</v>
      </c>
      <c r="D3" s="28" t="s">
        <v>63</v>
      </c>
      <c r="E3" s="28" t="s">
        <v>64</v>
      </c>
      <c r="F3" s="29" t="s">
        <v>65</v>
      </c>
      <c r="G3" s="30" t="s">
        <v>66</v>
      </c>
      <c r="H3" s="31" t="s">
        <v>65</v>
      </c>
      <c r="I3" s="32" t="s">
        <v>67</v>
      </c>
      <c r="J3" s="33" t="s">
        <v>65</v>
      </c>
      <c r="K3" s="34" t="s">
        <v>68</v>
      </c>
      <c r="L3" s="35" t="s">
        <v>69</v>
      </c>
      <c r="M3" s="31" t="s">
        <v>65</v>
      </c>
      <c r="N3" s="27" t="s">
        <v>70</v>
      </c>
      <c r="O3" s="27" t="s">
        <v>71</v>
      </c>
      <c r="P3" s="31" t="s">
        <v>65</v>
      </c>
      <c r="Q3" s="27" t="s">
        <v>72</v>
      </c>
      <c r="R3" s="27" t="s">
        <v>73</v>
      </c>
      <c r="S3" s="29" t="s">
        <v>65</v>
      </c>
      <c r="T3" s="36" t="s">
        <v>74</v>
      </c>
      <c r="U3" s="34" t="s">
        <v>75</v>
      </c>
      <c r="V3" s="34" t="s">
        <v>76</v>
      </c>
      <c r="W3" s="34" t="s">
        <v>77</v>
      </c>
      <c r="X3" s="34" t="s">
        <v>78</v>
      </c>
      <c r="Y3" s="34" t="s">
        <v>79</v>
      </c>
      <c r="Z3" s="31" t="s">
        <v>65</v>
      </c>
      <c r="AA3" s="27" t="s">
        <v>80</v>
      </c>
      <c r="AB3" s="37" t="s">
        <v>65</v>
      </c>
      <c r="AC3" s="27" t="s">
        <v>81</v>
      </c>
      <c r="AD3" s="28" t="s">
        <v>82</v>
      </c>
      <c r="AE3" s="28" t="s">
        <v>83</v>
      </c>
      <c r="AF3" s="13"/>
    </row>
    <row r="4" spans="1:38" ht="13">
      <c r="A4" s="133" t="s">
        <v>84</v>
      </c>
      <c r="B4" s="132"/>
      <c r="C4" s="38"/>
      <c r="D4" s="39"/>
      <c r="E4" s="40"/>
      <c r="F4" s="41"/>
      <c r="G4" s="42"/>
      <c r="H4" s="43"/>
      <c r="I4" s="44"/>
      <c r="J4" s="45"/>
      <c r="K4" s="40"/>
      <c r="L4" s="40"/>
      <c r="M4" s="41"/>
      <c r="N4" s="41"/>
      <c r="O4" s="40"/>
      <c r="P4" s="41"/>
      <c r="Q4" s="40"/>
      <c r="R4" s="40"/>
      <c r="S4" s="41"/>
      <c r="T4" s="41"/>
      <c r="U4" s="46"/>
      <c r="V4" s="46"/>
      <c r="W4" s="41"/>
      <c r="X4" s="41"/>
      <c r="Y4" s="41"/>
      <c r="Z4" s="41"/>
      <c r="AA4" s="47"/>
      <c r="AB4" s="47"/>
      <c r="AC4" s="47"/>
      <c r="AD4" s="48"/>
      <c r="AE4" s="49"/>
      <c r="AF4" s="50"/>
      <c r="AG4" s="51"/>
      <c r="AH4" s="51"/>
      <c r="AI4" s="51"/>
      <c r="AJ4" s="51"/>
      <c r="AK4" s="51"/>
      <c r="AL4" s="51"/>
    </row>
    <row r="5" spans="1:38" ht="13">
      <c r="A5" s="28" t="s">
        <v>28</v>
      </c>
      <c r="B5" s="52" t="s">
        <v>85</v>
      </c>
      <c r="C5" s="53">
        <v>138347</v>
      </c>
      <c r="D5" s="54">
        <v>0</v>
      </c>
      <c r="E5" s="55">
        <v>1</v>
      </c>
      <c r="F5" s="56">
        <v>5</v>
      </c>
      <c r="G5" s="57">
        <v>8.0999999999999996E-3</v>
      </c>
      <c r="H5" s="58">
        <v>10</v>
      </c>
      <c r="I5" s="59">
        <v>11528.92</v>
      </c>
      <c r="J5" s="60">
        <v>0</v>
      </c>
      <c r="K5" s="61" t="s">
        <v>86</v>
      </c>
      <c r="L5" s="62">
        <f>9.25/12</f>
        <v>0.77083333333333337</v>
      </c>
      <c r="M5" s="63">
        <v>4</v>
      </c>
      <c r="N5" s="64">
        <v>14</v>
      </c>
      <c r="O5" s="65">
        <f>8/11</f>
        <v>0.72727272727272729</v>
      </c>
      <c r="P5" s="66">
        <v>30</v>
      </c>
      <c r="Q5" s="67">
        <f>6/14</f>
        <v>0.42857142857142855</v>
      </c>
      <c r="R5" s="68">
        <v>1</v>
      </c>
      <c r="S5" s="69">
        <v>30</v>
      </c>
      <c r="T5" s="61">
        <v>0</v>
      </c>
      <c r="U5" s="70" t="s">
        <v>87</v>
      </c>
      <c r="V5" s="70" t="s">
        <v>87</v>
      </c>
      <c r="W5" s="71">
        <v>0</v>
      </c>
      <c r="X5" s="71">
        <v>0</v>
      </c>
      <c r="Y5" s="72">
        <v>0</v>
      </c>
      <c r="Z5" s="73">
        <v>30</v>
      </c>
      <c r="AA5" s="74" t="s">
        <v>88</v>
      </c>
      <c r="AB5" s="74">
        <v>10</v>
      </c>
      <c r="AC5" s="64">
        <f t="shared" ref="AC5:AC10" si="0">SUM(F5,H5,J5,M5,P5,S5,Z5,AB5)</f>
        <v>119</v>
      </c>
      <c r="AD5" s="75">
        <f t="shared" ref="AD5:AD10" si="1">AC5*0.65</f>
        <v>77.350000000000009</v>
      </c>
      <c r="AE5" s="76"/>
      <c r="AF5" s="13"/>
    </row>
    <row r="6" spans="1:38" ht="13">
      <c r="A6" s="28" t="s">
        <v>28</v>
      </c>
      <c r="B6" s="52" t="s">
        <v>89</v>
      </c>
      <c r="C6" s="53">
        <v>236344</v>
      </c>
      <c r="D6" s="54">
        <v>50592</v>
      </c>
      <c r="E6" s="55">
        <v>0.79</v>
      </c>
      <c r="F6" s="56">
        <v>-5</v>
      </c>
      <c r="G6" s="57">
        <v>5.7000000000000002E-3</v>
      </c>
      <c r="H6" s="58">
        <v>10</v>
      </c>
      <c r="I6" s="59">
        <v>8149.79</v>
      </c>
      <c r="J6" s="60">
        <v>5</v>
      </c>
      <c r="K6" s="61" t="s">
        <v>90</v>
      </c>
      <c r="L6" s="62">
        <v>0.95689999999999997</v>
      </c>
      <c r="M6" s="63">
        <v>20</v>
      </c>
      <c r="N6" s="64">
        <v>30</v>
      </c>
      <c r="O6" s="65">
        <f>18/28</f>
        <v>0.6428571428571429</v>
      </c>
      <c r="P6" s="66">
        <v>30</v>
      </c>
      <c r="Q6" s="67">
        <f>19/30</f>
        <v>0.6333333333333333</v>
      </c>
      <c r="R6" s="68">
        <v>1</v>
      </c>
      <c r="S6" s="69">
        <v>30</v>
      </c>
      <c r="T6" s="61">
        <v>0</v>
      </c>
      <c r="U6" s="70" t="s">
        <v>87</v>
      </c>
      <c r="V6" s="70" t="s">
        <v>87</v>
      </c>
      <c r="W6" s="71">
        <v>0</v>
      </c>
      <c r="X6" s="71">
        <v>0</v>
      </c>
      <c r="Y6" s="72">
        <v>0</v>
      </c>
      <c r="Z6" s="73">
        <v>30</v>
      </c>
      <c r="AA6" s="74" t="s">
        <v>88</v>
      </c>
      <c r="AB6" s="74">
        <v>10</v>
      </c>
      <c r="AC6" s="64">
        <f t="shared" si="0"/>
        <v>130</v>
      </c>
      <c r="AD6" s="75">
        <f t="shared" si="1"/>
        <v>84.5</v>
      </c>
      <c r="AE6" s="76"/>
      <c r="AF6" s="13"/>
    </row>
    <row r="7" spans="1:38" ht="13">
      <c r="A7" s="28" t="s">
        <v>91</v>
      </c>
      <c r="B7" s="52" t="s">
        <v>92</v>
      </c>
      <c r="C7" s="53">
        <v>76233</v>
      </c>
      <c r="D7" s="53">
        <v>0</v>
      </c>
      <c r="E7" s="55">
        <v>1</v>
      </c>
      <c r="F7" s="56">
        <v>5</v>
      </c>
      <c r="G7" s="57">
        <v>1.11E-2</v>
      </c>
      <c r="H7" s="58">
        <v>10</v>
      </c>
      <c r="I7" s="59">
        <v>6352.75</v>
      </c>
      <c r="J7" s="60">
        <v>10</v>
      </c>
      <c r="K7" s="61" t="s">
        <v>90</v>
      </c>
      <c r="L7" s="62">
        <f>13.5/15</f>
        <v>0.9</v>
      </c>
      <c r="M7" s="63">
        <v>16</v>
      </c>
      <c r="N7" s="64">
        <v>15</v>
      </c>
      <c r="O7" s="65">
        <f>14/15</f>
        <v>0.93333333333333335</v>
      </c>
      <c r="P7" s="66">
        <v>30</v>
      </c>
      <c r="Q7" s="67">
        <f>14/15</f>
        <v>0.93333333333333335</v>
      </c>
      <c r="R7" s="68">
        <v>0.8</v>
      </c>
      <c r="S7" s="69">
        <v>25</v>
      </c>
      <c r="T7" s="61">
        <v>0</v>
      </c>
      <c r="U7" s="70" t="s">
        <v>93</v>
      </c>
      <c r="V7" s="70" t="s">
        <v>87</v>
      </c>
      <c r="W7" s="71">
        <v>0</v>
      </c>
      <c r="X7" s="71">
        <v>0</v>
      </c>
      <c r="Y7" s="72">
        <v>0</v>
      </c>
      <c r="Z7" s="73">
        <v>30</v>
      </c>
      <c r="AA7" s="77">
        <v>44423</v>
      </c>
      <c r="AB7" s="74">
        <v>5</v>
      </c>
      <c r="AC7" s="64">
        <f t="shared" si="0"/>
        <v>131</v>
      </c>
      <c r="AD7" s="75">
        <f t="shared" si="1"/>
        <v>85.15</v>
      </c>
      <c r="AE7" s="76"/>
      <c r="AF7" s="13"/>
    </row>
    <row r="8" spans="1:38" ht="13">
      <c r="A8" s="28" t="s">
        <v>91</v>
      </c>
      <c r="B8" s="52" t="s">
        <v>94</v>
      </c>
      <c r="C8" s="53">
        <v>398672</v>
      </c>
      <c r="D8" s="54">
        <v>0</v>
      </c>
      <c r="E8" s="55">
        <v>1</v>
      </c>
      <c r="F8" s="56">
        <v>5</v>
      </c>
      <c r="G8" s="57">
        <v>1.3899999999999999E-2</v>
      </c>
      <c r="H8" s="58">
        <v>10</v>
      </c>
      <c r="I8" s="59">
        <v>15946.88</v>
      </c>
      <c r="J8" s="60">
        <v>0</v>
      </c>
      <c r="K8" s="61" t="s">
        <v>86</v>
      </c>
      <c r="L8" s="62">
        <f>21.5/23</f>
        <v>0.93478260869565222</v>
      </c>
      <c r="M8" s="63">
        <v>16</v>
      </c>
      <c r="N8" s="64">
        <v>28</v>
      </c>
      <c r="O8" s="65">
        <f>11/24</f>
        <v>0.45833333333333331</v>
      </c>
      <c r="P8" s="66">
        <v>20</v>
      </c>
      <c r="Q8" s="67">
        <f>16/28</f>
        <v>0.5714285714285714</v>
      </c>
      <c r="R8" s="68">
        <v>1</v>
      </c>
      <c r="S8" s="69">
        <v>30</v>
      </c>
      <c r="T8" s="61">
        <v>4</v>
      </c>
      <c r="U8" s="70" t="s">
        <v>95</v>
      </c>
      <c r="V8" s="70" t="s">
        <v>87</v>
      </c>
      <c r="W8" s="71">
        <v>0</v>
      </c>
      <c r="X8" s="71">
        <v>0.5</v>
      </c>
      <c r="Y8" s="78" t="s">
        <v>96</v>
      </c>
      <c r="Z8" s="73">
        <v>30</v>
      </c>
      <c r="AA8" s="77">
        <v>44423</v>
      </c>
      <c r="AB8" s="74">
        <v>5</v>
      </c>
      <c r="AC8" s="64">
        <f t="shared" si="0"/>
        <v>116</v>
      </c>
      <c r="AD8" s="75">
        <f t="shared" si="1"/>
        <v>75.400000000000006</v>
      </c>
      <c r="AE8" s="76"/>
      <c r="AF8" s="13"/>
    </row>
    <row r="9" spans="1:38" ht="13">
      <c r="A9" s="28" t="s">
        <v>97</v>
      </c>
      <c r="B9" s="52" t="s">
        <v>10</v>
      </c>
      <c r="C9" s="53">
        <v>1060834</v>
      </c>
      <c r="D9" s="54">
        <v>0</v>
      </c>
      <c r="E9" s="55">
        <v>1</v>
      </c>
      <c r="F9" s="56">
        <v>5</v>
      </c>
      <c r="G9" s="57">
        <v>7.7000000000000002E-3</v>
      </c>
      <c r="H9" s="58">
        <v>10</v>
      </c>
      <c r="I9" s="59">
        <v>7119.69</v>
      </c>
      <c r="J9" s="60">
        <v>10</v>
      </c>
      <c r="K9" s="61" t="s">
        <v>86</v>
      </c>
      <c r="L9" s="62">
        <f>167/164</f>
        <v>1.0182926829268293</v>
      </c>
      <c r="M9" s="63">
        <v>20</v>
      </c>
      <c r="N9" s="64">
        <v>180</v>
      </c>
      <c r="O9" s="65">
        <f>61/142</f>
        <v>0.42957746478873238</v>
      </c>
      <c r="P9" s="66">
        <v>20</v>
      </c>
      <c r="Q9" s="67">
        <f>90/159</f>
        <v>0.56603773584905659</v>
      </c>
      <c r="R9" s="68">
        <v>0.97140000000000004</v>
      </c>
      <c r="S9" s="69">
        <v>30</v>
      </c>
      <c r="T9" s="61">
        <v>1</v>
      </c>
      <c r="U9" s="70" t="s">
        <v>98</v>
      </c>
      <c r="V9" s="70" t="s">
        <v>87</v>
      </c>
      <c r="W9" s="71">
        <v>0</v>
      </c>
      <c r="X9" s="71">
        <v>0</v>
      </c>
      <c r="Y9" s="72">
        <v>0</v>
      </c>
      <c r="Z9" s="73">
        <v>30</v>
      </c>
      <c r="AA9" s="77">
        <v>44270</v>
      </c>
      <c r="AB9" s="74">
        <v>-10</v>
      </c>
      <c r="AC9" s="64">
        <f t="shared" si="0"/>
        <v>115</v>
      </c>
      <c r="AD9" s="75">
        <f t="shared" si="1"/>
        <v>74.75</v>
      </c>
      <c r="AE9" s="76"/>
      <c r="AF9" s="13"/>
    </row>
    <row r="10" spans="1:38" ht="13">
      <c r="A10" s="28" t="s">
        <v>99</v>
      </c>
      <c r="B10" s="52" t="s">
        <v>100</v>
      </c>
      <c r="C10" s="53">
        <v>91000</v>
      </c>
      <c r="D10" s="54">
        <v>0</v>
      </c>
      <c r="E10" s="55">
        <v>1</v>
      </c>
      <c r="F10" s="56">
        <v>5</v>
      </c>
      <c r="G10" s="57">
        <v>0</v>
      </c>
      <c r="H10" s="58">
        <v>10</v>
      </c>
      <c r="I10" s="59">
        <v>3640</v>
      </c>
      <c r="J10" s="60">
        <v>15</v>
      </c>
      <c r="K10" s="61" t="s">
        <v>90</v>
      </c>
      <c r="L10" s="62">
        <f>18.5/15</f>
        <v>1.2333333333333334</v>
      </c>
      <c r="M10" s="63">
        <v>20</v>
      </c>
      <c r="N10" s="64">
        <v>29</v>
      </c>
      <c r="O10" s="65">
        <f>7/17</f>
        <v>0.41176470588235292</v>
      </c>
      <c r="P10" s="66">
        <v>20</v>
      </c>
      <c r="Q10" s="67">
        <f>12/29</f>
        <v>0.41379310344827586</v>
      </c>
      <c r="R10" s="68">
        <v>0.88460000000000005</v>
      </c>
      <c r="S10" s="69">
        <v>25</v>
      </c>
      <c r="T10" s="61">
        <v>1</v>
      </c>
      <c r="U10" s="70" t="s">
        <v>101</v>
      </c>
      <c r="V10" s="70" t="s">
        <v>87</v>
      </c>
      <c r="W10" s="71">
        <v>0</v>
      </c>
      <c r="X10" s="71">
        <v>0</v>
      </c>
      <c r="Y10" s="72">
        <v>0</v>
      </c>
      <c r="Z10" s="73">
        <v>30</v>
      </c>
      <c r="AA10" s="74" t="s">
        <v>88</v>
      </c>
      <c r="AB10" s="74">
        <v>10</v>
      </c>
      <c r="AC10" s="64">
        <f t="shared" si="0"/>
        <v>135</v>
      </c>
      <c r="AD10" s="75">
        <f t="shared" si="1"/>
        <v>87.75</v>
      </c>
      <c r="AE10" s="76"/>
      <c r="AF10" s="13"/>
    </row>
    <row r="11" spans="1:38" ht="13">
      <c r="A11" s="134" t="s">
        <v>102</v>
      </c>
      <c r="B11" s="129"/>
      <c r="G11" s="79"/>
      <c r="Q11" s="80"/>
      <c r="AA11" s="81"/>
      <c r="AB11" s="81"/>
      <c r="AC11" s="47"/>
      <c r="AD11" s="82"/>
      <c r="AE11" s="82"/>
    </row>
    <row r="12" spans="1:38" ht="13">
      <c r="A12" s="28" t="s">
        <v>17</v>
      </c>
      <c r="B12" s="52" t="s">
        <v>21</v>
      </c>
      <c r="C12" s="53">
        <v>96244</v>
      </c>
      <c r="D12" s="83">
        <v>60003.61</v>
      </c>
      <c r="E12" s="55">
        <v>0.38</v>
      </c>
      <c r="F12" s="56">
        <v>-5</v>
      </c>
      <c r="G12" s="57">
        <v>4.19E-2</v>
      </c>
      <c r="H12" s="58">
        <v>-10</v>
      </c>
      <c r="I12" s="59">
        <v>10693.78</v>
      </c>
      <c r="J12" s="60">
        <v>5</v>
      </c>
      <c r="K12" s="61" t="s">
        <v>86</v>
      </c>
      <c r="L12" s="62">
        <f>3.25/2</f>
        <v>1.625</v>
      </c>
      <c r="M12" s="63">
        <v>20</v>
      </c>
      <c r="N12" s="64">
        <v>11</v>
      </c>
      <c r="O12" s="65">
        <f>1/4</f>
        <v>0.25</v>
      </c>
      <c r="P12" s="66">
        <v>0</v>
      </c>
      <c r="Q12" s="67">
        <f>5/10</f>
        <v>0.5</v>
      </c>
      <c r="R12" s="68">
        <v>0.33329999999999999</v>
      </c>
      <c r="S12" s="69">
        <v>0</v>
      </c>
      <c r="T12" s="61">
        <v>23</v>
      </c>
      <c r="U12" s="70" t="s">
        <v>87</v>
      </c>
      <c r="V12" s="70" t="s">
        <v>87</v>
      </c>
      <c r="W12" s="71">
        <v>0</v>
      </c>
      <c r="X12" s="71">
        <v>0</v>
      </c>
      <c r="Y12" s="72">
        <v>0</v>
      </c>
      <c r="Z12" s="73">
        <v>30</v>
      </c>
      <c r="AA12" s="74" t="s">
        <v>103</v>
      </c>
      <c r="AB12" s="74">
        <v>5</v>
      </c>
      <c r="AC12" s="64">
        <f t="shared" ref="AC12:AC13" si="2">SUM(F12,H12,J12,M12,P12,S12,Z12,AB12)</f>
        <v>45</v>
      </c>
      <c r="AD12" s="75">
        <f t="shared" ref="AD12:AD13" si="3">AC12*0.65</f>
        <v>29.25</v>
      </c>
      <c r="AE12" s="84"/>
      <c r="AF12" s="13"/>
    </row>
    <row r="13" spans="1:38" ht="13">
      <c r="A13" s="85" t="s">
        <v>31</v>
      </c>
      <c r="B13" s="85" t="s">
        <v>104</v>
      </c>
      <c r="C13" s="86">
        <v>263440</v>
      </c>
      <c r="D13" s="86">
        <v>0</v>
      </c>
      <c r="E13" s="87">
        <v>1</v>
      </c>
      <c r="F13" s="88">
        <v>5</v>
      </c>
      <c r="G13" s="57">
        <v>2.47E-2</v>
      </c>
      <c r="H13" s="58">
        <v>-10</v>
      </c>
      <c r="I13" s="59">
        <v>1937.05</v>
      </c>
      <c r="J13" s="60">
        <v>15</v>
      </c>
      <c r="K13" s="61" t="s">
        <v>86</v>
      </c>
      <c r="L13" s="62">
        <f>67.5/70</f>
        <v>0.9642857142857143</v>
      </c>
      <c r="M13" s="63">
        <v>20</v>
      </c>
      <c r="N13" s="64">
        <v>138</v>
      </c>
      <c r="O13" s="65">
        <f>12/36</f>
        <v>0.33333333333333331</v>
      </c>
      <c r="P13" s="66">
        <v>10</v>
      </c>
      <c r="Q13" s="67">
        <f>23/55</f>
        <v>0.41818181818181815</v>
      </c>
      <c r="R13" s="68">
        <v>0.96</v>
      </c>
      <c r="S13" s="69">
        <v>30</v>
      </c>
      <c r="T13" s="61">
        <v>69</v>
      </c>
      <c r="U13" s="70" t="s">
        <v>105</v>
      </c>
      <c r="V13" s="70" t="s">
        <v>87</v>
      </c>
      <c r="W13" s="71">
        <v>0</v>
      </c>
      <c r="X13" s="71">
        <v>0</v>
      </c>
      <c r="Y13" s="72">
        <v>0</v>
      </c>
      <c r="Z13" s="73">
        <v>30</v>
      </c>
      <c r="AA13" s="77">
        <v>44392</v>
      </c>
      <c r="AB13" s="74">
        <v>0</v>
      </c>
      <c r="AC13" s="64">
        <f t="shared" si="2"/>
        <v>100</v>
      </c>
      <c r="AD13" s="75">
        <f t="shared" si="3"/>
        <v>65</v>
      </c>
      <c r="AE13" s="82"/>
    </row>
    <row r="14" spans="1:38" ht="13">
      <c r="A14" s="85"/>
      <c r="B14" s="85"/>
      <c r="C14" s="89"/>
      <c r="D14" s="89"/>
      <c r="E14" s="89"/>
      <c r="F14" s="90"/>
      <c r="G14" s="89"/>
      <c r="H14" s="90"/>
      <c r="I14" s="91"/>
      <c r="L14" s="89"/>
      <c r="M14" s="89"/>
      <c r="N14" s="90"/>
      <c r="O14" s="89"/>
      <c r="P14" s="89"/>
      <c r="R14" s="89"/>
      <c r="S14" s="89"/>
      <c r="X14" s="82"/>
      <c r="Y14" s="82"/>
      <c r="Z14" s="82"/>
      <c r="AD14" s="82"/>
      <c r="AE14" s="82"/>
    </row>
    <row r="15" spans="1:38" ht="13">
      <c r="A15" s="85"/>
      <c r="B15" s="85"/>
      <c r="C15" s="89"/>
      <c r="D15" s="89"/>
      <c r="E15" s="89"/>
      <c r="F15" s="90"/>
      <c r="G15" s="89"/>
      <c r="H15" s="90"/>
      <c r="I15" s="91"/>
      <c r="L15" s="89"/>
      <c r="M15" s="89"/>
      <c r="N15" s="90"/>
      <c r="O15" s="89"/>
      <c r="P15" s="89"/>
      <c r="R15" s="89"/>
      <c r="S15" s="89"/>
      <c r="X15" s="82"/>
      <c r="Y15" s="82"/>
      <c r="Z15" s="82"/>
      <c r="AD15" s="82"/>
      <c r="AE15" s="82"/>
    </row>
    <row r="16" spans="1:38" ht="13">
      <c r="A16" s="85"/>
      <c r="B16" s="85"/>
      <c r="C16" s="89"/>
      <c r="D16" s="89"/>
      <c r="E16" s="89"/>
      <c r="F16" s="90"/>
      <c r="G16" s="89"/>
      <c r="H16" s="90"/>
      <c r="I16" s="91"/>
      <c r="L16" s="89"/>
      <c r="M16" s="89"/>
      <c r="N16" s="90"/>
      <c r="O16" s="89"/>
      <c r="P16" s="89"/>
      <c r="R16" s="89"/>
      <c r="S16" s="89"/>
      <c r="X16" s="82"/>
      <c r="Y16" s="82"/>
      <c r="Z16" s="82"/>
      <c r="AD16" s="82"/>
      <c r="AE16" s="82"/>
    </row>
    <row r="17" spans="1:36" ht="13">
      <c r="A17" s="85"/>
      <c r="B17" s="85"/>
      <c r="C17" s="89"/>
      <c r="D17" s="89"/>
      <c r="E17" s="89"/>
      <c r="F17" s="90"/>
      <c r="G17" s="89"/>
      <c r="H17" s="90"/>
      <c r="I17" s="91"/>
      <c r="L17" s="89"/>
      <c r="M17" s="89"/>
      <c r="N17" s="90"/>
      <c r="O17" s="89"/>
      <c r="P17" s="89"/>
      <c r="R17" s="89"/>
      <c r="S17" s="89"/>
      <c r="X17" s="82"/>
      <c r="Y17" s="82"/>
      <c r="Z17" s="82"/>
      <c r="AD17" s="82"/>
      <c r="AE17" s="82"/>
    </row>
    <row r="18" spans="1:36" ht="13">
      <c r="A18" s="85"/>
      <c r="B18" s="85"/>
      <c r="C18" s="89"/>
      <c r="D18" s="89"/>
      <c r="E18" s="89"/>
      <c r="F18" s="90"/>
      <c r="G18" s="89"/>
      <c r="H18" s="90"/>
      <c r="I18" s="91"/>
      <c r="L18" s="89"/>
      <c r="M18" s="89"/>
      <c r="N18" s="90"/>
      <c r="O18" s="89"/>
      <c r="P18" s="89"/>
      <c r="R18" s="89"/>
      <c r="S18" s="89"/>
      <c r="X18" s="82"/>
      <c r="Y18" s="82"/>
      <c r="Z18" s="82"/>
      <c r="AD18" s="82"/>
      <c r="AE18" s="82"/>
    </row>
    <row r="19" spans="1:36" ht="13">
      <c r="A19" s="85"/>
      <c r="B19" s="85"/>
      <c r="C19" s="92" t="s">
        <v>106</v>
      </c>
      <c r="D19" s="128" t="s">
        <v>107</v>
      </c>
      <c r="E19" s="129"/>
      <c r="F19" s="90"/>
      <c r="G19" s="89" t="s">
        <v>108</v>
      </c>
      <c r="H19" s="90"/>
      <c r="I19" s="91" t="s">
        <v>109</v>
      </c>
      <c r="L19" s="128" t="s">
        <v>110</v>
      </c>
      <c r="M19" s="129"/>
      <c r="N19" s="90"/>
      <c r="O19" s="128" t="s">
        <v>111</v>
      </c>
      <c r="P19" s="129"/>
      <c r="R19" s="128" t="s">
        <v>112</v>
      </c>
      <c r="S19" s="129"/>
      <c r="W19" s="93" t="s">
        <v>113</v>
      </c>
      <c r="X19" s="82"/>
      <c r="Y19" s="82"/>
      <c r="Z19" s="82"/>
      <c r="AA19" s="89" t="s">
        <v>114</v>
      </c>
      <c r="AD19" s="82"/>
      <c r="AE19" s="82"/>
    </row>
    <row r="20" spans="1:36" ht="13">
      <c r="A20" s="94"/>
      <c r="B20" s="82"/>
      <c r="C20" s="89"/>
      <c r="D20" s="82" t="s">
        <v>115</v>
      </c>
      <c r="E20" s="82"/>
      <c r="G20" s="82" t="s">
        <v>116</v>
      </c>
      <c r="H20" s="82"/>
      <c r="I20" s="95" t="s">
        <v>117</v>
      </c>
      <c r="L20" s="82" t="s">
        <v>118</v>
      </c>
      <c r="O20" s="96" t="s">
        <v>119</v>
      </c>
      <c r="Q20" s="89"/>
      <c r="R20" s="82" t="s">
        <v>120</v>
      </c>
      <c r="W20" s="97" t="s">
        <v>121</v>
      </c>
      <c r="X20" s="98"/>
      <c r="Y20" s="98"/>
      <c r="Z20" s="98" t="s">
        <v>122</v>
      </c>
      <c r="AA20" s="82" t="s">
        <v>123</v>
      </c>
    </row>
    <row r="21" spans="1:36" ht="13">
      <c r="A21" s="89"/>
      <c r="B21" s="89"/>
      <c r="C21" s="82"/>
      <c r="D21" s="82" t="s">
        <v>124</v>
      </c>
      <c r="E21" s="82"/>
      <c r="G21" s="82" t="s">
        <v>125</v>
      </c>
      <c r="H21" s="82"/>
      <c r="I21" s="95" t="s">
        <v>126</v>
      </c>
      <c r="J21" s="90"/>
      <c r="K21" s="90"/>
      <c r="L21" s="82" t="s">
        <v>127</v>
      </c>
      <c r="O21" s="82" t="s">
        <v>128</v>
      </c>
      <c r="Q21" s="89"/>
      <c r="R21" s="82" t="s">
        <v>129</v>
      </c>
      <c r="T21" s="90"/>
      <c r="U21" s="90"/>
      <c r="V21" s="90"/>
      <c r="W21" s="97" t="s">
        <v>130</v>
      </c>
      <c r="X21" s="82"/>
      <c r="Y21" s="82"/>
      <c r="Z21" s="130" t="s">
        <v>131</v>
      </c>
      <c r="AA21" s="82" t="s">
        <v>132</v>
      </c>
      <c r="AB21" s="90"/>
      <c r="AC21" s="90"/>
      <c r="AD21" s="90"/>
      <c r="AE21" s="90"/>
      <c r="AF21" s="90"/>
      <c r="AG21" s="90"/>
      <c r="AH21" s="90"/>
      <c r="AI21" s="90"/>
      <c r="AJ21" s="90"/>
    </row>
    <row r="22" spans="1:36" ht="12.5">
      <c r="A22" s="82"/>
      <c r="B22" s="82"/>
      <c r="C22" s="82"/>
      <c r="D22" s="82" t="s">
        <v>133</v>
      </c>
      <c r="E22" s="82"/>
      <c r="I22" s="95" t="s">
        <v>134</v>
      </c>
      <c r="L22" s="82" t="s">
        <v>135</v>
      </c>
      <c r="O22" s="82" t="s">
        <v>136</v>
      </c>
      <c r="Q22" s="82"/>
      <c r="R22" s="82" t="s">
        <v>137</v>
      </c>
      <c r="W22" s="97" t="s">
        <v>138</v>
      </c>
      <c r="X22" s="82"/>
      <c r="Y22" s="82"/>
      <c r="Z22" s="129"/>
      <c r="AA22" s="82" t="s">
        <v>139</v>
      </c>
    </row>
    <row r="23" spans="1:36" ht="12.5">
      <c r="A23" s="82"/>
      <c r="B23" s="82"/>
      <c r="C23" s="82"/>
      <c r="D23" s="82"/>
      <c r="G23" s="82"/>
      <c r="I23" s="95" t="s">
        <v>140</v>
      </c>
      <c r="L23" s="82" t="s">
        <v>141</v>
      </c>
      <c r="O23" s="82" t="s">
        <v>142</v>
      </c>
      <c r="Q23" s="82"/>
      <c r="R23" s="82" t="s">
        <v>143</v>
      </c>
      <c r="W23" s="97" t="s">
        <v>144</v>
      </c>
      <c r="X23" s="82"/>
      <c r="Y23" s="82"/>
      <c r="Z23" s="129"/>
      <c r="AA23" s="82" t="s">
        <v>145</v>
      </c>
    </row>
    <row r="24" spans="1:36" ht="12.5">
      <c r="A24" s="82"/>
      <c r="B24" s="82"/>
      <c r="C24" s="82"/>
      <c r="D24" s="82"/>
      <c r="G24" s="99"/>
      <c r="I24" s="95"/>
      <c r="L24" s="82" t="s">
        <v>146</v>
      </c>
      <c r="O24" s="82"/>
      <c r="Q24" s="82"/>
      <c r="R24" s="82" t="s">
        <v>147</v>
      </c>
      <c r="W24" s="97" t="s">
        <v>148</v>
      </c>
      <c r="Z24" s="129"/>
    </row>
    <row r="25" spans="1:36" ht="13">
      <c r="A25" s="82"/>
      <c r="B25" s="82"/>
      <c r="C25" s="82"/>
      <c r="D25" s="82"/>
      <c r="G25" s="82"/>
      <c r="L25" s="82" t="s">
        <v>149</v>
      </c>
      <c r="O25" s="96" t="s">
        <v>150</v>
      </c>
      <c r="Q25" s="82"/>
      <c r="R25" s="82" t="s">
        <v>151</v>
      </c>
      <c r="W25" s="100" t="s">
        <v>152</v>
      </c>
      <c r="Z25" s="129"/>
    </row>
    <row r="26" spans="1:36" ht="12.5">
      <c r="A26" s="82"/>
      <c r="B26" s="82"/>
      <c r="C26" s="82"/>
      <c r="D26" s="82"/>
      <c r="I26" s="130" t="s">
        <v>153</v>
      </c>
      <c r="J26" s="129"/>
      <c r="K26" s="129"/>
      <c r="O26" s="82" t="s">
        <v>154</v>
      </c>
      <c r="Q26" s="82"/>
      <c r="R26" s="101" t="s">
        <v>155</v>
      </c>
    </row>
    <row r="27" spans="1:36" ht="12.5">
      <c r="A27" s="82"/>
      <c r="B27" s="82"/>
      <c r="C27" s="82"/>
      <c r="G27" s="99"/>
      <c r="I27" s="129"/>
      <c r="J27" s="129"/>
      <c r="K27" s="129"/>
      <c r="L27" s="99"/>
      <c r="O27" s="82" t="s">
        <v>156</v>
      </c>
      <c r="Q27" s="82"/>
      <c r="R27" s="101"/>
    </row>
    <row r="28" spans="1:36" ht="12.5">
      <c r="I28" s="129"/>
      <c r="J28" s="129"/>
      <c r="K28" s="129"/>
      <c r="O28" s="82" t="s">
        <v>157</v>
      </c>
      <c r="Q28" s="82"/>
      <c r="R28" s="101"/>
    </row>
    <row r="29" spans="1:36" ht="12.5">
      <c r="Q29" s="82"/>
      <c r="R29" s="101"/>
    </row>
    <row r="30" spans="1:36" ht="12.5">
      <c r="O30" s="99"/>
      <c r="Q30" s="82"/>
    </row>
    <row r="31" spans="1:36" ht="12.5">
      <c r="Q31" s="82"/>
    </row>
  </sheetData>
  <mergeCells count="9">
    <mergeCell ref="O19:P19"/>
    <mergeCell ref="R19:S19"/>
    <mergeCell ref="Z21:Z25"/>
    <mergeCell ref="L19:M19"/>
    <mergeCell ref="I26:K28"/>
    <mergeCell ref="A1:B1"/>
    <mergeCell ref="A4:B4"/>
    <mergeCell ref="A11:B11"/>
    <mergeCell ref="D19:E19"/>
  </mergeCells>
  <conditionalFormatting sqref="AA5:AB5 AC5:AC10 AC12:AC13">
    <cfRule type="notContainsBlanks" dxfId="0" priority="1">
      <formula>LEN(TRIM(AA5))&gt;0</formula>
    </cfRule>
  </conditionalFormatting>
  <printOptions horizontalCentered="1" gridLines="1"/>
  <pageMargins left="1" right="1" top="1" bottom="1" header="0" footer="0"/>
  <pageSetup pageOrder="overThenDown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27"/>
  <sheetViews>
    <sheetView workbookViewId="0">
      <pane xSplit="2" topLeftCell="C1" activePane="topRight" state="frozen"/>
      <selection pane="topRight" activeCell="D2" sqref="D2"/>
    </sheetView>
  </sheetViews>
  <sheetFormatPr defaultColWidth="14.453125" defaultRowHeight="15.75" customHeight="1"/>
  <cols>
    <col min="1" max="1" width="39.26953125" customWidth="1"/>
    <col min="2" max="2" width="32.7265625" customWidth="1"/>
    <col min="4" max="4" width="29.54296875" customWidth="1"/>
    <col min="5" max="5" width="18.7265625" customWidth="1"/>
  </cols>
  <sheetData>
    <row r="1" spans="1:24" ht="15.75" customHeight="1">
      <c r="A1" s="102"/>
      <c r="B1" s="102"/>
      <c r="C1" s="82"/>
      <c r="D1" s="99" t="s">
        <v>158</v>
      </c>
      <c r="E1" s="82"/>
      <c r="H1" s="82"/>
    </row>
    <row r="2" spans="1:24" ht="15.75" customHeight="1">
      <c r="A2" s="103" t="s">
        <v>0</v>
      </c>
      <c r="B2" s="103" t="s">
        <v>1</v>
      </c>
      <c r="C2" s="104" t="s">
        <v>159</v>
      </c>
      <c r="D2" s="104" t="s">
        <v>160</v>
      </c>
      <c r="E2" s="104" t="s">
        <v>161</v>
      </c>
      <c r="F2" s="104" t="s">
        <v>162</v>
      </c>
      <c r="G2" s="105"/>
      <c r="H2" s="106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ht="15.75" customHeight="1">
      <c r="A3" s="28" t="s">
        <v>28</v>
      </c>
      <c r="B3" s="52" t="s">
        <v>85</v>
      </c>
      <c r="C3" s="107">
        <v>138347</v>
      </c>
      <c r="D3" s="5" t="s">
        <v>163</v>
      </c>
      <c r="E3" s="108">
        <v>11528.92</v>
      </c>
      <c r="F3" s="5">
        <v>0</v>
      </c>
      <c r="H3" s="82"/>
      <c r="J3" s="109"/>
    </row>
    <row r="4" spans="1:24" ht="15.75" customHeight="1">
      <c r="A4" s="28" t="s">
        <v>28</v>
      </c>
      <c r="B4" s="52" t="s">
        <v>89</v>
      </c>
      <c r="C4" s="110">
        <v>236344</v>
      </c>
      <c r="D4" s="5" t="s">
        <v>164</v>
      </c>
      <c r="E4" s="108">
        <v>8149.79</v>
      </c>
      <c r="F4" s="5">
        <v>5</v>
      </c>
      <c r="H4" s="82"/>
      <c r="J4" s="109"/>
    </row>
    <row r="5" spans="1:24" ht="15.75" customHeight="1">
      <c r="A5" s="28" t="s">
        <v>91</v>
      </c>
      <c r="B5" s="52" t="s">
        <v>92</v>
      </c>
      <c r="C5" s="107">
        <v>76233</v>
      </c>
      <c r="D5" s="5" t="s">
        <v>165</v>
      </c>
      <c r="E5" s="108">
        <v>6352.75</v>
      </c>
      <c r="F5" s="5">
        <v>10</v>
      </c>
      <c r="H5" s="82"/>
      <c r="J5" s="109"/>
    </row>
    <row r="6" spans="1:24" ht="15.75" customHeight="1">
      <c r="A6" s="28" t="s">
        <v>91</v>
      </c>
      <c r="B6" s="52" t="s">
        <v>94</v>
      </c>
      <c r="C6" s="107">
        <v>398672</v>
      </c>
      <c r="D6" s="5" t="s">
        <v>166</v>
      </c>
      <c r="E6" s="108">
        <v>15946.88</v>
      </c>
      <c r="F6" s="5">
        <v>0</v>
      </c>
      <c r="H6" s="111"/>
      <c r="J6" s="109"/>
    </row>
    <row r="7" spans="1:24" ht="15.75" customHeight="1">
      <c r="A7" s="28" t="s">
        <v>97</v>
      </c>
      <c r="B7" s="52" t="s">
        <v>10</v>
      </c>
      <c r="C7" s="107">
        <v>1060834</v>
      </c>
      <c r="D7" s="5" t="s">
        <v>167</v>
      </c>
      <c r="E7" s="112">
        <v>7119.69</v>
      </c>
      <c r="F7" s="5">
        <v>10</v>
      </c>
      <c r="H7" s="111"/>
      <c r="J7" s="109"/>
    </row>
    <row r="8" spans="1:24" ht="15.75" customHeight="1">
      <c r="A8" s="28" t="s">
        <v>99</v>
      </c>
      <c r="B8" s="52" t="s">
        <v>100</v>
      </c>
      <c r="C8" s="107">
        <v>91000</v>
      </c>
      <c r="D8" s="5" t="s">
        <v>166</v>
      </c>
      <c r="E8" s="108">
        <v>3640</v>
      </c>
      <c r="F8" s="5">
        <v>15</v>
      </c>
      <c r="H8" s="111"/>
      <c r="J8" s="109"/>
    </row>
    <row r="9" spans="1:24" ht="15.75" customHeight="1">
      <c r="A9" s="28" t="s">
        <v>17</v>
      </c>
      <c r="B9" s="52" t="s">
        <v>21</v>
      </c>
      <c r="C9" s="107">
        <v>96244</v>
      </c>
      <c r="D9" s="5" t="s">
        <v>168</v>
      </c>
      <c r="E9" s="107">
        <v>10693.78</v>
      </c>
      <c r="F9" s="5">
        <v>5</v>
      </c>
      <c r="H9" s="111"/>
      <c r="J9" s="113"/>
    </row>
    <row r="10" spans="1:24" ht="15.75" customHeight="1">
      <c r="A10" s="85" t="s">
        <v>31</v>
      </c>
      <c r="B10" s="85" t="s">
        <v>104</v>
      </c>
      <c r="C10" s="107">
        <v>263440</v>
      </c>
      <c r="D10" s="5" t="s">
        <v>169</v>
      </c>
      <c r="E10" s="108">
        <v>1937.05</v>
      </c>
      <c r="F10" s="5">
        <v>15</v>
      </c>
      <c r="H10" s="82"/>
      <c r="J10" s="109"/>
    </row>
    <row r="11" spans="1:24" ht="15.75" customHeight="1">
      <c r="A11" s="114"/>
      <c r="B11" s="115"/>
      <c r="C11" s="107"/>
      <c r="D11" s="5"/>
      <c r="E11" s="109"/>
      <c r="F11" s="5"/>
      <c r="H11" s="111"/>
      <c r="J11" s="109"/>
    </row>
    <row r="12" spans="1:24" ht="15.75" customHeight="1">
      <c r="A12" s="85"/>
      <c r="B12" s="85"/>
      <c r="C12" s="13"/>
      <c r="D12" s="13"/>
      <c r="E12" s="5"/>
      <c r="F12" s="13"/>
    </row>
    <row r="13" spans="1:24" ht="15.75" customHeight="1">
      <c r="A13" s="82" t="s">
        <v>109</v>
      </c>
      <c r="B13" s="82"/>
      <c r="H13" s="111"/>
    </row>
    <row r="14" spans="1:24" ht="15.75" customHeight="1">
      <c r="A14" s="82" t="s">
        <v>170</v>
      </c>
      <c r="B14" s="102"/>
      <c r="C14" s="113"/>
    </row>
    <row r="15" spans="1:24" ht="15.75" customHeight="1">
      <c r="A15" s="82" t="s">
        <v>171</v>
      </c>
      <c r="B15" s="102"/>
      <c r="C15" s="113"/>
      <c r="H15" s="82"/>
    </row>
    <row r="16" spans="1:24" ht="15.75" customHeight="1">
      <c r="A16" s="82" t="s">
        <v>172</v>
      </c>
      <c r="B16" s="102"/>
      <c r="C16" s="113"/>
      <c r="H16" s="82"/>
    </row>
    <row r="17" spans="1:8" ht="15.75" customHeight="1">
      <c r="A17" s="82" t="s">
        <v>173</v>
      </c>
      <c r="B17" s="116"/>
      <c r="C17" s="113"/>
      <c r="H17" s="82"/>
    </row>
    <row r="18" spans="1:8" ht="15.75" customHeight="1">
      <c r="B18" s="102"/>
      <c r="C18" s="113"/>
      <c r="H18" s="82"/>
    </row>
    <row r="19" spans="1:8" ht="15.75" customHeight="1">
      <c r="B19" s="102"/>
      <c r="C19" s="113"/>
      <c r="H19" s="82"/>
    </row>
    <row r="20" spans="1:8" ht="15.75" customHeight="1">
      <c r="A20" s="82" t="s">
        <v>174</v>
      </c>
      <c r="B20" s="102"/>
      <c r="C20" s="113"/>
    </row>
    <row r="21" spans="1:8" ht="15.75" customHeight="1">
      <c r="B21" s="91"/>
      <c r="C21" s="113"/>
    </row>
    <row r="22" spans="1:8" ht="13">
      <c r="B22" s="91"/>
      <c r="C22" s="113"/>
      <c r="H22" s="82"/>
    </row>
    <row r="23" spans="1:8" ht="13">
      <c r="B23" s="102"/>
      <c r="C23" s="113"/>
    </row>
    <row r="24" spans="1:8" ht="13">
      <c r="B24" s="102"/>
      <c r="C24" s="113"/>
    </row>
    <row r="25" spans="1:8" ht="13">
      <c r="B25" s="102"/>
      <c r="C25" s="113"/>
    </row>
    <row r="26" spans="1:8" ht="13">
      <c r="B26" s="117"/>
      <c r="C26" s="109"/>
    </row>
    <row r="27" spans="1:8" ht="13">
      <c r="B27" s="117"/>
      <c r="C27" s="113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6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53125" defaultRowHeight="15.75" customHeight="1"/>
  <cols>
    <col min="1" max="1" width="36.453125" customWidth="1"/>
    <col min="2" max="2" width="64.453125" customWidth="1"/>
    <col min="3" max="3" width="8.7265625" customWidth="1"/>
    <col min="4" max="5" width="8.54296875" customWidth="1"/>
    <col min="6" max="6" width="8.81640625" customWidth="1"/>
    <col min="7" max="7" width="9.453125" customWidth="1"/>
    <col min="8" max="8" width="9.26953125" customWidth="1"/>
    <col min="9" max="9" width="9.08984375" customWidth="1"/>
    <col min="10" max="10" width="9.26953125" customWidth="1"/>
    <col min="11" max="11" width="8.7265625" customWidth="1"/>
    <col min="12" max="12" width="9.54296875" customWidth="1"/>
    <col min="13" max="13" width="9.453125" customWidth="1"/>
    <col min="14" max="17" width="9" customWidth="1"/>
  </cols>
  <sheetData>
    <row r="1" spans="1:32" ht="15.75" customHeight="1">
      <c r="A1" s="89" t="s">
        <v>175</v>
      </c>
      <c r="B1" s="89"/>
      <c r="C1" s="89"/>
      <c r="D1" s="89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1:32" ht="15.75" customHeight="1">
      <c r="A2" s="89"/>
      <c r="B2" s="89"/>
      <c r="C2" s="89"/>
      <c r="D2" s="89" t="s">
        <v>176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ht="15.75" customHeight="1">
      <c r="A3" s="137" t="s">
        <v>0</v>
      </c>
      <c r="B3" s="137" t="s">
        <v>1</v>
      </c>
      <c r="C3" s="135" t="s">
        <v>177</v>
      </c>
      <c r="D3" s="129"/>
      <c r="E3" s="139" t="s">
        <v>178</v>
      </c>
      <c r="F3" s="129"/>
      <c r="G3" s="135" t="s">
        <v>179</v>
      </c>
      <c r="H3" s="129"/>
      <c r="I3" s="139" t="s">
        <v>180</v>
      </c>
      <c r="J3" s="129"/>
      <c r="K3" s="139" t="s">
        <v>181</v>
      </c>
      <c r="L3" s="129"/>
      <c r="M3" s="135" t="s">
        <v>182</v>
      </c>
      <c r="N3" s="129"/>
      <c r="O3" s="136" t="s">
        <v>183</v>
      </c>
      <c r="P3" s="136" t="s">
        <v>184</v>
      </c>
      <c r="Q3" s="137" t="s">
        <v>185</v>
      </c>
      <c r="R3" s="120"/>
      <c r="S3" s="120"/>
      <c r="T3" s="120"/>
      <c r="U3" s="120"/>
      <c r="V3" s="120"/>
      <c r="W3" s="121"/>
      <c r="X3" s="121"/>
      <c r="Y3" s="121"/>
      <c r="Z3" s="121"/>
      <c r="AA3" s="121"/>
      <c r="AB3" s="121"/>
      <c r="AC3" s="121"/>
      <c r="AD3" s="121"/>
      <c r="AE3" s="121"/>
      <c r="AF3" s="121"/>
    </row>
    <row r="4" spans="1:32" ht="15.75" customHeight="1">
      <c r="A4" s="129"/>
      <c r="B4" s="129"/>
      <c r="C4" s="118" t="s">
        <v>186</v>
      </c>
      <c r="D4" s="118" t="s">
        <v>187</v>
      </c>
      <c r="E4" s="119" t="s">
        <v>186</v>
      </c>
      <c r="F4" s="119" t="s">
        <v>187</v>
      </c>
      <c r="G4" s="118" t="s">
        <v>186</v>
      </c>
      <c r="H4" s="118" t="s">
        <v>187</v>
      </c>
      <c r="I4" s="119" t="s">
        <v>186</v>
      </c>
      <c r="J4" s="119" t="s">
        <v>187</v>
      </c>
      <c r="K4" s="119" t="s">
        <v>186</v>
      </c>
      <c r="L4" s="119" t="s">
        <v>187</v>
      </c>
      <c r="M4" s="118" t="s">
        <v>186</v>
      </c>
      <c r="N4" s="118" t="s">
        <v>187</v>
      </c>
      <c r="O4" s="129"/>
      <c r="P4" s="129"/>
      <c r="Q4" s="129"/>
      <c r="R4" s="120"/>
      <c r="S4" s="120"/>
      <c r="T4" s="120"/>
      <c r="U4" s="120"/>
      <c r="V4" s="120"/>
      <c r="W4" s="121"/>
      <c r="X4" s="121"/>
      <c r="Y4" s="121"/>
      <c r="Z4" s="121"/>
      <c r="AA4" s="121"/>
      <c r="AB4" s="121"/>
      <c r="AC4" s="121"/>
      <c r="AD4" s="121"/>
      <c r="AE4" s="121"/>
      <c r="AF4" s="121"/>
    </row>
    <row r="5" spans="1:32" ht="15.75" customHeight="1">
      <c r="A5" s="133" t="s">
        <v>84</v>
      </c>
      <c r="B5" s="132"/>
    </row>
    <row r="6" spans="1:32" ht="15.75" customHeight="1">
      <c r="A6" s="122" t="s">
        <v>28</v>
      </c>
      <c r="B6" s="122" t="s">
        <v>85</v>
      </c>
      <c r="C6" s="123">
        <v>11</v>
      </c>
      <c r="D6" s="124">
        <v>0.79</v>
      </c>
      <c r="E6" s="123">
        <v>2</v>
      </c>
      <c r="F6" s="124">
        <v>0.14000000000000001</v>
      </c>
      <c r="G6" s="123">
        <v>0</v>
      </c>
      <c r="H6" s="123">
        <v>0</v>
      </c>
      <c r="I6" s="123">
        <v>0</v>
      </c>
      <c r="J6" s="123">
        <v>0</v>
      </c>
      <c r="K6" s="123">
        <v>0</v>
      </c>
      <c r="L6" s="123">
        <v>0</v>
      </c>
      <c r="M6" s="123">
        <v>1</v>
      </c>
      <c r="N6" s="124">
        <v>7.0000000000000007E-2</v>
      </c>
      <c r="O6" s="123">
        <v>0</v>
      </c>
      <c r="P6" s="123">
        <v>0</v>
      </c>
      <c r="Q6" s="123">
        <v>14</v>
      </c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</row>
    <row r="7" spans="1:32" ht="15.75" customHeight="1">
      <c r="A7" s="28" t="s">
        <v>28</v>
      </c>
      <c r="B7" s="52" t="s">
        <v>89</v>
      </c>
      <c r="C7" s="82">
        <v>21</v>
      </c>
      <c r="D7" s="126">
        <v>0.7</v>
      </c>
      <c r="E7" s="82">
        <v>5</v>
      </c>
      <c r="F7" s="126">
        <v>0.17</v>
      </c>
      <c r="G7" s="82">
        <v>0</v>
      </c>
      <c r="H7" s="82">
        <v>0</v>
      </c>
      <c r="I7" s="82">
        <v>2</v>
      </c>
      <c r="J7" s="126">
        <v>0.06</v>
      </c>
      <c r="K7" s="82">
        <v>1</v>
      </c>
      <c r="L7" s="126">
        <v>0.03</v>
      </c>
      <c r="M7" s="82">
        <v>1</v>
      </c>
      <c r="N7" s="126">
        <v>0.03</v>
      </c>
      <c r="O7" s="82">
        <v>0</v>
      </c>
      <c r="P7" s="82">
        <v>0</v>
      </c>
      <c r="Q7" s="82">
        <v>30</v>
      </c>
    </row>
    <row r="8" spans="1:32" ht="15.75" customHeight="1">
      <c r="A8" s="122" t="s">
        <v>91</v>
      </c>
      <c r="B8" s="122" t="s">
        <v>92</v>
      </c>
      <c r="C8" s="123">
        <v>11</v>
      </c>
      <c r="D8" s="124">
        <v>0.73</v>
      </c>
      <c r="E8" s="123">
        <v>3</v>
      </c>
      <c r="F8" s="124">
        <v>0.2</v>
      </c>
      <c r="G8" s="123">
        <v>0</v>
      </c>
      <c r="H8" s="123">
        <v>0</v>
      </c>
      <c r="I8" s="123">
        <v>0</v>
      </c>
      <c r="J8" s="123">
        <v>0</v>
      </c>
      <c r="K8" s="123">
        <v>0</v>
      </c>
      <c r="L8" s="123">
        <v>0</v>
      </c>
      <c r="M8" s="123">
        <v>1</v>
      </c>
      <c r="N8" s="124">
        <v>7.0000000000000007E-2</v>
      </c>
      <c r="O8" s="123">
        <v>0</v>
      </c>
      <c r="P8" s="123">
        <v>0</v>
      </c>
      <c r="Q8" s="123">
        <v>15</v>
      </c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</row>
    <row r="9" spans="1:32" ht="15.75" customHeight="1">
      <c r="A9" s="28" t="s">
        <v>91</v>
      </c>
      <c r="B9" s="52" t="s">
        <v>94</v>
      </c>
      <c r="C9" s="82">
        <v>15</v>
      </c>
      <c r="D9" s="126">
        <v>0.54</v>
      </c>
      <c r="E9" s="82">
        <v>11</v>
      </c>
      <c r="F9" s="126">
        <v>0.39</v>
      </c>
      <c r="G9" s="82">
        <v>0</v>
      </c>
      <c r="H9" s="82">
        <v>0</v>
      </c>
      <c r="I9" s="82">
        <v>1</v>
      </c>
      <c r="J9" s="126">
        <v>0.04</v>
      </c>
      <c r="K9" s="82">
        <v>0</v>
      </c>
      <c r="L9" s="82">
        <v>0</v>
      </c>
      <c r="M9" s="82">
        <v>1</v>
      </c>
      <c r="N9" s="126">
        <v>0.04</v>
      </c>
      <c r="O9" s="82">
        <v>0</v>
      </c>
      <c r="P9" s="82">
        <v>0</v>
      </c>
      <c r="Q9" s="82">
        <v>28</v>
      </c>
    </row>
    <row r="10" spans="1:32" ht="15.75" customHeight="1">
      <c r="A10" s="122" t="s">
        <v>97</v>
      </c>
      <c r="B10" s="122" t="s">
        <v>10</v>
      </c>
      <c r="C10" s="123">
        <v>87</v>
      </c>
      <c r="D10" s="124">
        <v>0.48</v>
      </c>
      <c r="E10" s="123">
        <v>59</v>
      </c>
      <c r="F10" s="124">
        <v>0.33</v>
      </c>
      <c r="G10" s="123">
        <v>22</v>
      </c>
      <c r="H10" s="124">
        <v>0.12</v>
      </c>
      <c r="I10" s="123">
        <v>2</v>
      </c>
      <c r="J10" s="124">
        <v>0.01</v>
      </c>
      <c r="K10" s="123">
        <v>0</v>
      </c>
      <c r="L10" s="123">
        <v>0</v>
      </c>
      <c r="M10" s="123">
        <v>10</v>
      </c>
      <c r="N10" s="124">
        <v>0.06</v>
      </c>
      <c r="O10" s="123">
        <v>0</v>
      </c>
      <c r="P10" s="123">
        <v>0</v>
      </c>
      <c r="Q10" s="123">
        <v>180</v>
      </c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</row>
    <row r="11" spans="1:32" ht="15.75" customHeight="1">
      <c r="A11" s="28" t="s">
        <v>99</v>
      </c>
      <c r="B11" s="52" t="s">
        <v>100</v>
      </c>
      <c r="C11" s="82">
        <v>17</v>
      </c>
      <c r="D11" s="126">
        <v>0.59</v>
      </c>
      <c r="E11" s="82">
        <v>10</v>
      </c>
      <c r="F11" s="126">
        <v>0.34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2</v>
      </c>
      <c r="N11" s="126">
        <v>7.0000000000000007E-2</v>
      </c>
      <c r="O11" s="82">
        <v>0</v>
      </c>
      <c r="P11" s="82">
        <v>0</v>
      </c>
      <c r="Q11" s="82">
        <v>29</v>
      </c>
    </row>
    <row r="12" spans="1:32" ht="15.75" customHeight="1">
      <c r="A12" s="138" t="s">
        <v>102</v>
      </c>
      <c r="B12" s="129"/>
    </row>
    <row r="13" spans="1:32" ht="15.75" customHeight="1">
      <c r="A13" s="28" t="s">
        <v>17</v>
      </c>
      <c r="B13" s="52" t="s">
        <v>21</v>
      </c>
      <c r="C13" s="82">
        <v>2</v>
      </c>
      <c r="D13" s="126">
        <v>0.18</v>
      </c>
      <c r="E13" s="82">
        <v>9</v>
      </c>
      <c r="F13" s="126">
        <v>0.82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11</v>
      </c>
    </row>
    <row r="14" spans="1:32" ht="15.75" customHeight="1">
      <c r="A14" s="127" t="s">
        <v>31</v>
      </c>
      <c r="B14" s="127" t="s">
        <v>104</v>
      </c>
      <c r="C14" s="82">
        <v>18</v>
      </c>
      <c r="D14" s="126">
        <v>0.1</v>
      </c>
      <c r="E14" s="82">
        <v>94</v>
      </c>
      <c r="F14" s="126">
        <v>0.68</v>
      </c>
      <c r="G14" s="82">
        <v>1</v>
      </c>
      <c r="H14" s="126">
        <v>0.01</v>
      </c>
      <c r="I14" s="82">
        <v>6</v>
      </c>
      <c r="J14" s="126">
        <v>0.04</v>
      </c>
      <c r="K14" s="82">
        <v>1</v>
      </c>
      <c r="L14" s="126">
        <v>0.01</v>
      </c>
      <c r="M14" s="82">
        <v>18</v>
      </c>
      <c r="N14" s="126">
        <v>0.13</v>
      </c>
      <c r="O14" s="82">
        <v>0</v>
      </c>
      <c r="P14" s="82">
        <v>0</v>
      </c>
      <c r="Q14" s="82">
        <v>138</v>
      </c>
    </row>
    <row r="17" spans="1:1" ht="15.75" customHeight="1">
      <c r="A17" s="82" t="s">
        <v>188</v>
      </c>
    </row>
    <row r="36" spans="1:1" ht="12.5">
      <c r="A36" s="82" t="s">
        <v>189</v>
      </c>
    </row>
    <row r="52" spans="1:1" ht="12.5">
      <c r="A52" s="82" t="s">
        <v>190</v>
      </c>
    </row>
    <row r="68" spans="1:1" ht="12.5">
      <c r="A68" s="82" t="s">
        <v>191</v>
      </c>
    </row>
  </sheetData>
  <mergeCells count="13">
    <mergeCell ref="A12:B12"/>
    <mergeCell ref="A3:A4"/>
    <mergeCell ref="B3:B4"/>
    <mergeCell ref="C3:D3"/>
    <mergeCell ref="E3:F3"/>
    <mergeCell ref="M3:N3"/>
    <mergeCell ref="O3:O4"/>
    <mergeCell ref="P3:P4"/>
    <mergeCell ref="Q3:Q4"/>
    <mergeCell ref="A5:B5"/>
    <mergeCell ref="G3:H3"/>
    <mergeCell ref="I3:J3"/>
    <mergeCell ref="K3:L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FY21 CoC Funding Requests&amp; Thre</vt:lpstr>
      <vt:lpstr>FY2021 CoC Competition</vt:lpstr>
      <vt:lpstr>Cost Effectiveness</vt:lpstr>
      <vt:lpstr>Race Data - Info 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Kopp Mueller, Torrie</dc:creator>
  <cp:lastModifiedBy>Kopp Mueller, Torrie</cp:lastModifiedBy>
  <dcterms:created xsi:type="dcterms:W3CDTF">2021-10-06T21:22:02Z</dcterms:created>
  <dcterms:modified xsi:type="dcterms:W3CDTF">2021-10-06T21:22:02Z</dcterms:modified>
</cp:coreProperties>
</file>