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FPS2\Data2\Cdcommon\Impl\Homeless\! EHH\EHH 2526\State Application\State Application Materials\"/>
    </mc:Choice>
  </mc:AlternateContent>
  <xr:revisionPtr revIDLastSave="0" documentId="8_{F9FD47D1-A2A0-4AE2-9480-5F3FB0579CC0}" xr6:coauthVersionLast="47" xr6:coauthVersionMax="47" xr10:uidLastSave="{00000000-0000-0000-0000-000000000000}"/>
  <bookViews>
    <workbookView xWindow="-120" yWindow="-120" windowWidth="29040" windowHeight="15840" activeTab="1" xr2:uid="{21FBF1F6-A484-4437-B553-43DB841C146F}"/>
  </bookViews>
  <sheets>
    <sheet name="INSTRUCTIONS" sheetId="12" r:id="rId1"/>
    <sheet name="Allocation Scoring" sheetId="10" r:id="rId2"/>
    <sheet name="Scoring Guide" sheetId="3" r:id="rId3"/>
    <sheet name="New Project Summary" sheetId="9" r:id="rId4"/>
    <sheet name="Narrative_New Project 1" sheetId="4" r:id="rId5"/>
    <sheet name="Narrative_New Project 2" sheetId="13" r:id="rId6"/>
    <sheet name="Narrative_New Project 3" sheetId="14" r:id="rId7"/>
    <sheet name="Narrative_New Project 4" sheetId="15" state="hidden" r:id="rId8"/>
    <sheet name="Narrative_New Project 5" sheetId="16" state="hidden" r:id="rId9"/>
    <sheet name="Narrative_New Project 6" sheetId="17" state="hidden" r:id="rId10"/>
    <sheet name="Narrative_New Project 7" sheetId="18" state="hidden" r:id="rId11"/>
    <sheet name="Narrative_New Project 8" sheetId="19" state="hidden" r:id="rId12"/>
    <sheet name="Narrative_New Project 9" sheetId="20" state="hidden" r:id="rId13"/>
    <sheet name="Narrative_New Project 10" sheetId="21" state="hidden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7" i="10" l="1" a="1"/>
  <c r="K57" i="10" s="1"/>
  <c r="K58" i="10" a="1"/>
  <c r="K58" i="10" s="1"/>
  <c r="K59" i="10" a="1"/>
  <c r="K59" i="10" s="1"/>
  <c r="K60" i="10" a="1"/>
  <c r="K60" i="10" s="1"/>
  <c r="K56" i="10" a="1"/>
  <c r="K56" i="10" s="1"/>
  <c r="K38" i="10" a="1"/>
  <c r="K38" i="10" s="1"/>
  <c r="K39" i="10" a="1"/>
  <c r="K39" i="10" s="1"/>
  <c r="K40" i="10" a="1"/>
  <c r="K40" i="10" s="1"/>
  <c r="K41" i="10" a="1"/>
  <c r="K41" i="10" s="1"/>
  <c r="K37" i="10" a="1"/>
  <c r="K37" i="10" s="1"/>
  <c r="I38" i="10" a="1"/>
  <c r="I38" i="10" s="1"/>
  <c r="I39" i="10" a="1"/>
  <c r="I39" i="10" s="1"/>
  <c r="I40" i="10" a="1"/>
  <c r="I40" i="10" s="1"/>
  <c r="I41" i="10" a="1"/>
  <c r="I41" i="10" s="1"/>
  <c r="I37" i="10" a="1"/>
  <c r="I37" i="10" s="1"/>
  <c r="K18" i="10" a="1"/>
  <c r="K18" i="10" s="1"/>
  <c r="K19" i="10" a="1"/>
  <c r="K19" i="10" s="1"/>
  <c r="K20" i="10" a="1"/>
  <c r="K20" i="10" s="1"/>
  <c r="K21" i="10" a="1"/>
  <c r="K21" i="10" s="1"/>
  <c r="K22" i="10" a="1"/>
  <c r="K22" i="10" s="1"/>
  <c r="K17" i="10" a="1"/>
  <c r="K17" i="10" s="1"/>
  <c r="I18" i="10" a="1"/>
  <c r="I18" i="10" s="1"/>
  <c r="I19" i="10" a="1"/>
  <c r="I19" i="10" s="1"/>
  <c r="I20" i="10" a="1"/>
  <c r="I20" i="10" s="1"/>
  <c r="I21" i="10" a="1"/>
  <c r="I21" i="10" s="1"/>
  <c r="I22" i="10" a="1"/>
  <c r="I22" i="10" s="1"/>
  <c r="I17" i="10" a="1"/>
  <c r="I17" i="10" s="1"/>
  <c r="G79" i="10" a="1"/>
  <c r="G79" i="10" s="1"/>
  <c r="G78" i="10" a="1"/>
  <c r="G78" i="10" s="1"/>
  <c r="G77" i="10" a="1"/>
  <c r="G77" i="10" s="1"/>
  <c r="G76" i="10" a="1"/>
  <c r="G76" i="10" s="1"/>
  <c r="G75" i="10" a="1"/>
  <c r="G75" i="10" s="1"/>
  <c r="G57" i="10" a="1"/>
  <c r="G57" i="10" s="1"/>
  <c r="G58" i="10" a="1"/>
  <c r="G58" i="10" s="1"/>
  <c r="G59" i="10" a="1"/>
  <c r="G59" i="10" s="1"/>
  <c r="G60" i="10" a="1"/>
  <c r="G60" i="10" s="1"/>
  <c r="G56" i="10" a="1"/>
  <c r="G56" i="10" s="1"/>
  <c r="G41" i="10" a="1"/>
  <c r="G41" i="10" s="1"/>
  <c r="G40" i="10" a="1"/>
  <c r="G40" i="10" s="1"/>
  <c r="G39" i="10" a="1"/>
  <c r="G39" i="10" s="1"/>
  <c r="G38" i="10" a="1"/>
  <c r="G38" i="10" s="1"/>
  <c r="G37" i="10" a="1"/>
  <c r="G37" i="10" s="1"/>
  <c r="G18" i="10" a="1"/>
  <c r="G18" i="10" s="1"/>
  <c r="G19" i="10" a="1"/>
  <c r="G19" i="10" s="1"/>
  <c r="G20" i="10" a="1"/>
  <c r="G20" i="10" s="1"/>
  <c r="G21" i="10" a="1"/>
  <c r="G21" i="10" s="1"/>
  <c r="G22" i="10" a="1"/>
  <c r="G22" i="10" s="1"/>
  <c r="G17" i="10" a="1"/>
  <c r="G17" i="10" s="1"/>
  <c r="E79" i="10" a="1"/>
  <c r="E79" i="10" s="1"/>
  <c r="E78" i="10" a="1"/>
  <c r="E78" i="10" s="1"/>
  <c r="E77" i="10" a="1"/>
  <c r="E77" i="10" s="1"/>
  <c r="E76" i="10" a="1"/>
  <c r="E76" i="10" s="1"/>
  <c r="E75" i="10" a="1"/>
  <c r="E75" i="10" s="1"/>
  <c r="E57" i="10" a="1"/>
  <c r="E57" i="10" s="1"/>
  <c r="E58" i="10" a="1"/>
  <c r="E58" i="10" s="1"/>
  <c r="E59" i="10" a="1"/>
  <c r="E59" i="10" s="1"/>
  <c r="E60" i="10" a="1"/>
  <c r="E60" i="10" s="1"/>
  <c r="E56" i="10" a="1"/>
  <c r="E56" i="10" s="1"/>
  <c r="E38" i="10" a="1"/>
  <c r="E38" i="10" s="1"/>
  <c r="E39" i="10" a="1"/>
  <c r="E39" i="10" s="1"/>
  <c r="E40" i="10" a="1"/>
  <c r="E40" i="10" s="1"/>
  <c r="E41" i="10" a="1"/>
  <c r="E41" i="10" s="1"/>
  <c r="E37" i="10" a="1"/>
  <c r="E37" i="10" s="1"/>
  <c r="E18" i="10" a="1"/>
  <c r="E18" i="10" s="1"/>
  <c r="E19" i="10" a="1"/>
  <c r="E19" i="10" s="1"/>
  <c r="E20" i="10" a="1"/>
  <c r="E20" i="10" s="1"/>
  <c r="E21" i="10" a="1"/>
  <c r="E21" i="10" s="1"/>
  <c r="E22" i="10" a="1"/>
  <c r="E22" i="10" s="1"/>
  <c r="E17" i="10" a="1"/>
  <c r="E17" i="10" s="1"/>
  <c r="M2" i="3"/>
  <c r="L2" i="3"/>
  <c r="J2" i="3"/>
  <c r="K2" i="3"/>
  <c r="M57" i="10" a="1"/>
  <c r="M57" i="10" s="1"/>
  <c r="M58" i="10" a="1"/>
  <c r="M58" i="10" s="1"/>
  <c r="M59" i="10" a="1"/>
  <c r="M59" i="10" s="1"/>
  <c r="M60" i="10" a="1"/>
  <c r="M60" i="10" s="1"/>
  <c r="M56" i="10" a="1"/>
  <c r="M56" i="10" s="1"/>
  <c r="I76" i="10" a="1"/>
  <c r="I76" i="10" s="1"/>
  <c r="I79" i="10" a="1"/>
  <c r="I79" i="10" s="1"/>
  <c r="I78" i="10" a="1"/>
  <c r="I78" i="10" s="1"/>
  <c r="I77" i="10" a="1"/>
  <c r="I77" i="10" s="1"/>
  <c r="I75" i="10" a="1"/>
  <c r="I75" i="10" s="1"/>
  <c r="I57" i="10" a="1"/>
  <c r="I57" i="10" s="1"/>
  <c r="I58" i="10" a="1"/>
  <c r="I58" i="10" s="1"/>
  <c r="I59" i="10" a="1"/>
  <c r="I59" i="10" s="1"/>
  <c r="I60" i="10" a="1"/>
  <c r="I60" i="10" s="1"/>
  <c r="I56" i="10" a="1"/>
  <c r="I56" i="10" s="1"/>
  <c r="K76" i="10" a="1"/>
  <c r="K76" i="10" s="1"/>
  <c r="K77" i="10" a="1"/>
  <c r="K77" i="10" s="1"/>
  <c r="K78" i="10" a="1"/>
  <c r="K78" i="10" s="1"/>
  <c r="K79" i="10" a="1"/>
  <c r="K79" i="10" s="1"/>
  <c r="K75" i="10" a="1"/>
  <c r="K75" i="10" s="1"/>
  <c r="M17" i="10" a="1"/>
  <c r="M17" i="10" s="1"/>
  <c r="M18" i="10" a="1"/>
  <c r="M18" i="10" s="1"/>
  <c r="M19" i="10" a="1"/>
  <c r="M19" i="10" s="1"/>
  <c r="M20" i="10" a="1"/>
  <c r="M20" i="10" s="1"/>
  <c r="M21" i="10" a="1"/>
  <c r="M21" i="10" s="1"/>
  <c r="M22" i="10" a="1"/>
  <c r="M22" i="10" s="1"/>
  <c r="D13" i="10"/>
  <c r="Q13" i="10" s="1"/>
  <c r="D32" i="10"/>
  <c r="Q32" i="10" s="1"/>
  <c r="D51" i="10"/>
  <c r="Q51" i="10" s="1"/>
  <c r="D67" i="10"/>
  <c r="Q67" i="10" s="1"/>
  <c r="D68" i="10"/>
  <c r="Q68" i="10" s="1"/>
  <c r="D69" i="10"/>
  <c r="Q69" i="10" s="1"/>
  <c r="D70" i="10"/>
  <c r="Q70" i="10" s="1"/>
  <c r="D71" i="10"/>
  <c r="Q71" i="10" s="1"/>
  <c r="D48" i="10"/>
  <c r="Q48" i="10" s="1"/>
  <c r="D49" i="10"/>
  <c r="Q49" i="10" s="1"/>
  <c r="D50" i="10"/>
  <c r="Q50" i="10" s="1"/>
  <c r="D52" i="10"/>
  <c r="Q52" i="10" s="1"/>
  <c r="D9" i="10"/>
  <c r="Q9" i="10" s="1"/>
  <c r="D10" i="10"/>
  <c r="Q10" i="10" s="1"/>
  <c r="D11" i="10"/>
  <c r="Q11" i="10" s="1"/>
  <c r="D12" i="10"/>
  <c r="Q12" i="10" s="1"/>
  <c r="D29" i="10"/>
  <c r="Q29" i="10" s="1"/>
  <c r="D30" i="10"/>
  <c r="Q30" i="10" s="1"/>
  <c r="D31" i="10"/>
  <c r="Q31" i="10" s="1"/>
  <c r="D33" i="10"/>
  <c r="Q33" i="10" s="1"/>
  <c r="D8" i="10"/>
  <c r="Q8" i="10" s="1"/>
  <c r="D28" i="10"/>
  <c r="Q28" i="10" s="1"/>
  <c r="D47" i="10"/>
  <c r="Q47" i="10" s="1"/>
  <c r="D66" i="10"/>
  <c r="Q66" i="10" s="1"/>
  <c r="N79" i="10" l="1"/>
  <c r="N77" i="10"/>
  <c r="N75" i="10"/>
  <c r="N76" i="10"/>
  <c r="N78" i="10"/>
  <c r="N58" i="10"/>
  <c r="N57" i="10"/>
  <c r="N56" i="10"/>
  <c r="N60" i="10"/>
  <c r="N59" i="10"/>
  <c r="N37" i="10"/>
  <c r="N38" i="10"/>
  <c r="N39" i="10"/>
  <c r="N40" i="10"/>
  <c r="N41" i="10"/>
  <c r="N21" i="10"/>
  <c r="N18" i="10"/>
  <c r="N22" i="10"/>
  <c r="N20" i="10"/>
  <c r="N19" i="10"/>
  <c r="N17" i="10"/>
  <c r="O58" i="10" l="1"/>
  <c r="P58" i="10" s="1"/>
  <c r="O60" i="10"/>
  <c r="P60" i="10" s="1"/>
  <c r="O57" i="10"/>
  <c r="P57" i="10" s="1"/>
  <c r="O59" i="10"/>
  <c r="P59" i="10" s="1"/>
  <c r="O41" i="10"/>
  <c r="P41" i="10" s="1"/>
  <c r="O38" i="10"/>
  <c r="P38" i="10" s="1"/>
  <c r="O40" i="10"/>
  <c r="P40" i="10" s="1"/>
  <c r="O37" i="10"/>
  <c r="P37" i="10" s="1"/>
  <c r="O39" i="10"/>
  <c r="P39" i="10" s="1"/>
  <c r="O78" i="10"/>
  <c r="P78" i="10" s="1"/>
  <c r="O76" i="10"/>
  <c r="P76" i="10" s="1"/>
  <c r="O75" i="10"/>
  <c r="P75" i="10" s="1"/>
  <c r="O77" i="10"/>
  <c r="P77" i="10" s="1"/>
  <c r="O79" i="10"/>
  <c r="P79" i="10" s="1"/>
  <c r="O56" i="10"/>
  <c r="P56" i="10" s="1"/>
  <c r="O18" i="10"/>
  <c r="P18" i="10" s="1"/>
  <c r="O19" i="10"/>
  <c r="P19" i="10" s="1"/>
  <c r="O20" i="10"/>
  <c r="P20" i="10" s="1"/>
  <c r="O21" i="10"/>
  <c r="P21" i="10" s="1"/>
  <c r="O22" i="10"/>
  <c r="P22" i="10" s="1"/>
  <c r="O17" i="10"/>
  <c r="P17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<sst xmlns="http://schemas.openxmlformats.org/spreadsheetml/2006/main" count="364" uniqueCount="149">
  <si>
    <t>ES</t>
  </si>
  <si>
    <t>RRH</t>
  </si>
  <si>
    <t>SO</t>
  </si>
  <si>
    <t>Project Name</t>
  </si>
  <si>
    <t>HUD CoC/Local Homeless Coalition</t>
  </si>
  <si>
    <t>STREET OUTREACH</t>
  </si>
  <si>
    <t>RAPID RE-HOUSING</t>
  </si>
  <si>
    <t>HOMELESSNESS PREVENTION</t>
  </si>
  <si>
    <t>SCORE</t>
  </si>
  <si>
    <t>TOTAL SCORE</t>
  </si>
  <si>
    <t>TOTAL EMERGENCY SHELTER BUDGET</t>
  </si>
  <si>
    <t>TOTAL STREET OUTREACH BUDGET</t>
  </si>
  <si>
    <t>TOTAL RAPID RE-HOUSING BUDGET</t>
  </si>
  <si>
    <t>TOTAL HOMELESSNESS PREVENTION BUDGET</t>
  </si>
  <si>
    <t>Total Score Percent of Total</t>
  </si>
  <si>
    <t>% exits to permanent housing</t>
  </si>
  <si>
    <t>% exits to any positive destination</t>
  </si>
  <si>
    <t>% exits to/retention of permanent housing</t>
  </si>
  <si>
    <t>Case management provided</t>
  </si>
  <si>
    <t xml:space="preserve">1) Describe the agency’s experience administering grants including billing, data collection, and reporting. Include any experience using the Homeless Management Information System (HMIS) for performance reporting. </t>
  </si>
  <si>
    <t xml:space="preserve">2) Describe the project for which funding is being requested. Include project details, the need addressed by the project, and the populations to be served. </t>
  </si>
  <si>
    <t>Project Type</t>
  </si>
  <si>
    <t>Agency Name</t>
  </si>
  <si>
    <t xml:space="preserve">3) Describe the project implementation timeline, including estimated dates for: staff hire and onboarding, first client served, and full service or operational capacity. </t>
  </si>
  <si>
    <t>% returns to homelessness after 12 months</t>
  </si>
  <si>
    <t>Award Amount</t>
  </si>
  <si>
    <t>4) Describe partnerships the agency has established with other agencies in the HUD CoC/local homeless coalition.</t>
  </si>
  <si>
    <t>% of households with HMID** in housing programs</t>
  </si>
  <si>
    <t>**HMID=Housing Move-in Date</t>
  </si>
  <si>
    <t>Average length of time from entry to HMID**</t>
  </si>
  <si>
    <t>OFFICIAL USE ONLY. To be completed by the coalition.</t>
  </si>
  <si>
    <t>Is the project eligible for EHH funding?</t>
  </si>
  <si>
    <t>Does the agency meet the minimum requirements to adminster EHH funding?</t>
  </si>
  <si>
    <t>If no to either question, provide an explanation.</t>
  </si>
  <si>
    <t>% Exits to Permanent Housing</t>
  </si>
  <si>
    <t>% Returns to Homelessness After 12 Months</t>
  </si>
  <si>
    <t>% of Individuals Connected to Resources</t>
  </si>
  <si>
    <t>Case Management Provided</t>
  </si>
  <si>
    <t>% Exits to Any Positive Destination</t>
  </si>
  <si>
    <t>% Individuals with Increased Income</t>
  </si>
  <si>
    <t>% Households with HMID in Housing Programs</t>
  </si>
  <si>
    <t>Average Length of Time from Entry to HMID</t>
  </si>
  <si>
    <t>&lt;49% = 0 pt</t>
  </si>
  <si>
    <t>&lt;29% = 0 pt</t>
  </si>
  <si>
    <t>50-59% = 5 pt</t>
  </si>
  <si>
    <t>60-69% = 10 pts</t>
  </si>
  <si>
    <t>70-79% = 15 pts</t>
  </si>
  <si>
    <t>80-89% = 20 pts</t>
  </si>
  <si>
    <t>HP</t>
  </si>
  <si>
    <t>No = 0 pts</t>
  </si>
  <si>
    <t>Yes = 25 pts</t>
  </si>
  <si>
    <t>30-39% = 15 pts</t>
  </si>
  <si>
    <t>40-49% = 20 pts</t>
  </si>
  <si>
    <t>20-29% = 10 pts</t>
  </si>
  <si>
    <t>10-19% = 5 pt</t>
  </si>
  <si>
    <t>&lt;9% = 0 pt</t>
  </si>
  <si>
    <t>NEW PROJECTS / NO PERFORMANCE DATA</t>
  </si>
  <si>
    <t xml:space="preserve">EMERGENCY SHELTER </t>
  </si>
  <si>
    <t>PREVISOULY FUNDED PROJECTS / PERFORMANCE DATA</t>
  </si>
  <si>
    <t>Will the project receive funding in the 2025-26 EHH grant cycle?</t>
  </si>
  <si>
    <t>New Projects / No Performance Data</t>
  </si>
  <si>
    <t>Explain why the specific new projects were selected for funding.</t>
  </si>
  <si>
    <t>New Project / No Performance Data</t>
  </si>
  <si>
    <t>Award Minimum*</t>
  </si>
  <si>
    <t>*5% of category budget</t>
  </si>
  <si>
    <t>Coalitions may choose to fund only one new project per category.</t>
  </si>
  <si>
    <t>31-60 days = 20 pts</t>
  </si>
  <si>
    <t>61-90 days = 15 pts</t>
  </si>
  <si>
    <t>91-120 days = 10 pts</t>
  </si>
  <si>
    <t>121-150 days = 5 pts</t>
  </si>
  <si>
    <t>&gt;151 days = 0 pts</t>
  </si>
  <si>
    <t>&gt;=90% = 50 pts</t>
  </si>
  <si>
    <t>&gt;=50% = 50 pts</t>
  </si>
  <si>
    <t>&gt;=90% = 25 pts</t>
  </si>
  <si>
    <t>&gt;=50% = 25 pts</t>
  </si>
  <si>
    <t>New projects that do not have performance data should be listed under "New Projects".</t>
  </si>
  <si>
    <t>Each new project should complete a New Project Narrative as a separate tab on this scoring tool.</t>
  </si>
  <si>
    <t>Coalitions must review the new project narratives and determine if the agencies meet the minimum requirements to adminster EHH funding and if the projects are eligible.</t>
  </si>
  <si>
    <t>If a coalition does not meet the minimum requirements or a project is not eligible, describe the reasons why.</t>
  </si>
  <si>
    <t>The results of each narrative should be added to the "New Project Summary" tab along with whether or not each project will receive funding.</t>
  </si>
  <si>
    <t>If a project is determined to be eligible and is not funded, explain why.</t>
  </si>
  <si>
    <t>Coalitions may choose to limit new projects to one per category.</t>
  </si>
  <si>
    <t>Previously Funded Projects / Performance Data</t>
  </si>
  <si>
    <t>The requested data metrics should be entered for each project.</t>
  </si>
  <si>
    <t>The metrics will be scored automatically based on the "Scoring Guide"  tab and each project will receive a final score.</t>
  </si>
  <si>
    <t xml:space="preserve">Enter the award for each funded project in the "Award Amount" column. </t>
  </si>
  <si>
    <t>The award amount provided is the maximum award each project may receive in the upcoming grant cycle.</t>
  </si>
  <si>
    <t>If a project's final score is "0", the award amount will also be "0", and they will not be eligible to receive any funding.</t>
  </si>
  <si>
    <t>Provide a copy of the Allocation Scoring Tool as a attachment to the EHH Application.</t>
  </si>
  <si>
    <t>Unit Utilization</t>
  </si>
  <si>
    <t>Emergency Shelter</t>
  </si>
  <si>
    <t>Street Outreach</t>
  </si>
  <si>
    <t>% Clients with &gt;1 contact</t>
  </si>
  <si>
    <t>Emergency Shelter &amp; Street Outreach</t>
  </si>
  <si>
    <t>RRH &amp; Prevention</t>
  </si>
  <si>
    <t>40-49% = 40 pts</t>
  </si>
  <si>
    <t>30-39% = 30 pts</t>
  </si>
  <si>
    <t>20-29% = 20 pts</t>
  </si>
  <si>
    <t>10-19% = 10 pt</t>
  </si>
  <si>
    <t>&gt;=40% = 50 pts</t>
  </si>
  <si>
    <t>32-39% = 40 pts</t>
  </si>
  <si>
    <t>24-31% = 30 pts</t>
  </si>
  <si>
    <t>16-23% = 20 pt</t>
  </si>
  <si>
    <t>8-15% = 10 pt</t>
  </si>
  <si>
    <t>&lt;7% = 0 pt</t>
  </si>
  <si>
    <t>75-89% = 40 pts</t>
  </si>
  <si>
    <t>60-74% = 30 pts</t>
  </si>
  <si>
    <t>45-59% = 20 pts</t>
  </si>
  <si>
    <t>30-44% = 10 pt</t>
  </si>
  <si>
    <t>0-10% = 50 pts</t>
  </si>
  <si>
    <t>11-20% = 40 pts</t>
  </si>
  <si>
    <t>21-30% = 30 pts</t>
  </si>
  <si>
    <t>31-40% = 20 pts</t>
  </si>
  <si>
    <t>41-50% = 10 pt</t>
  </si>
  <si>
    <t>&gt;51% = 0 pt</t>
  </si>
  <si>
    <t>0-7% = 50 pts</t>
  </si>
  <si>
    <t>8-15% = 40 pts</t>
  </si>
  <si>
    <t>16-23% = 30 pts</t>
  </si>
  <si>
    <t>24-31% = 20 pts</t>
  </si>
  <si>
    <t>32-39% = 10 pt</t>
  </si>
  <si>
    <t>&gt;40% = 0 pt</t>
  </si>
  <si>
    <t>&gt;=85% = 25 pts</t>
  </si>
  <si>
    <t>70-84% = 20 pts</t>
  </si>
  <si>
    <t>55-69% = 15 pts</t>
  </si>
  <si>
    <t>40-54% = 10 pts</t>
  </si>
  <si>
    <t>25-39% = 5 pt</t>
  </si>
  <si>
    <t>&lt;24% = 0 pt</t>
  </si>
  <si>
    <t>&lt;=30 days = 25 pts</t>
  </si>
  <si>
    <t>75-89% = 20 pts</t>
  </si>
  <si>
    <t>60-74% = 15 pts</t>
  </si>
  <si>
    <t>45-59% = 10 pts</t>
  </si>
  <si>
    <t>30-44% = 5 pt</t>
  </si>
  <si>
    <t>EHH Allocation Scoring Tool for 2025-2026 EHH Application</t>
  </si>
  <si>
    <t>% individuals connected to resources</t>
  </si>
  <si>
    <t>% individuals with increased income</t>
  </si>
  <si>
    <t>% clients with &gt;1 contact</t>
  </si>
  <si>
    <t>Coalitions may hold a local competition to determine which agencies to fund; the winners of the local competition should be entered into this tool to determine the award amounts.</t>
  </si>
  <si>
    <t>Currently- or previously- funded projects as well as new projects with performance data should be listed under "Previously Funded Projects".</t>
  </si>
  <si>
    <t>If there are more than 3 new projects, right-click the tab bar to unhide additional narrative tabs.</t>
  </si>
  <si>
    <t>Projects determined to receive funding should be listed in the "Allocation Scoring" tab under the appropriate category.</t>
  </si>
  <si>
    <t>All projects determined eligible for ESG or HPP funding should be listed on the "Allocation Scoring" tab under the applicable category: Emergency Shelter, Street Oureach, Rapid Re-Housing, or Homelessness Prevention.</t>
  </si>
  <si>
    <t>On the "Allocation Scoring" tab, enter the name of the HUD CoC or Local Homeless Coalition applying for ESG/HPP funding.</t>
  </si>
  <si>
    <t>On the "Allocation Scoring" tab, enter the total budget for each category, as determined by the CoC/LHC.</t>
  </si>
  <si>
    <t>Each project with performance data shold be listed in the appropriate section on the "Allocation Scoring" tab.</t>
  </si>
  <si>
    <t xml:space="preserve">If you have any questions on this tool, contact Sarah Isaak at sarah.isaak@wisconsin.gov. </t>
  </si>
  <si>
    <t>Coalitions may choose the funding amout awarded to new projects. However, new projects receiving funding must receive an award that is at least 5% of the total category's budget.</t>
  </si>
  <si>
    <t>If the amount entered is less than the required minimum, the cell will turn red. Correct the award amount so that it meets the required minimum.</t>
  </si>
  <si>
    <t>Each project's score will be compared to the sum of all project scores in the category and an award amount will be calculated.</t>
  </si>
  <si>
    <t>Report Data Period: 10/1/24 - 5/31/25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</si>
</sst>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0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8CCE4"/>
        <bgColor rgb="FFB8CCE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2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0" fillId="5" borderId="1" xfId="0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0" fillId="3" borderId="1" xfId="0" applyFill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2" borderId="0" xfId="0" applyFill="1" applyAlignment="1">
      <alignment vertical="center"/>
    </xf>
    <xf numFmtId="0" fontId="0" fillId="5" borderId="0" xfId="0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3" borderId="0" xfId="0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4" borderId="0" xfId="0" applyFill="1" applyAlignment="1">
      <alignment vertical="center"/>
    </xf>
    <xf numFmtId="0" fontId="0" fillId="4" borderId="0" xfId="0" applyFill="1" applyAlignment="1">
      <alignment vertical="center" wrapText="1"/>
    </xf>
    <xf numFmtId="0" fontId="5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right" vertical="center"/>
    </xf>
    <xf numFmtId="0" fontId="2" fillId="4" borderId="0" xfId="0" applyFont="1" applyFill="1" applyAlignment="1">
      <alignment horizontal="right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5" fillId="7" borderId="0" xfId="0" applyFont="1" applyFill="1"/>
    <xf numFmtId="0" fontId="0" fillId="0" borderId="1" xfId="0" applyBorder="1"/>
    <xf numFmtId="0" fontId="0" fillId="7" borderId="0" xfId="0" applyFill="1"/>
    <xf numFmtId="0" fontId="0" fillId="0" borderId="0" xfId="0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8" borderId="0" xfId="0" applyFill="1"/>
    <xf numFmtId="0" fontId="2" fillId="8" borderId="0" xfId="0" applyFont="1" applyFill="1"/>
    <xf numFmtId="0" fontId="10" fillId="6" borderId="0" xfId="0" applyFont="1" applyFill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horizontal="left" indent="3"/>
    </xf>
    <xf numFmtId="0" fontId="11" fillId="0" borderId="0" xfId="0" applyFont="1" applyAlignment="1">
      <alignment horizontal="left" vertical="top" wrapText="1" indent="3"/>
    </xf>
    <xf numFmtId="0" fontId="0" fillId="0" borderId="0" xfId="0" applyAlignment="1">
      <alignment wrapText="1"/>
    </xf>
    <xf numFmtId="0" fontId="2" fillId="6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2" fillId="0" borderId="0" xfId="0" applyFont="1" applyAlignment="1">
      <alignment horizontal="left"/>
    </xf>
    <xf numFmtId="0" fontId="0" fillId="0" borderId="1" xfId="0" applyBorder="1" applyAlignment="1" applyProtection="1">
      <alignment vertical="center"/>
      <protection locked="0"/>
    </xf>
    <xf numFmtId="10" fontId="0" fillId="0" borderId="1" xfId="2" applyNumberFormat="1" applyFont="1" applyFill="1" applyBorder="1" applyAlignment="1" applyProtection="1">
      <alignment vertical="center" wrapText="1"/>
      <protection locked="0"/>
    </xf>
    <xf numFmtId="10" fontId="0" fillId="0" borderId="1" xfId="2" applyNumberFormat="1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44" fontId="0" fillId="0" borderId="0" xfId="1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0" fillId="9" borderId="3" xfId="0" applyFill="1" applyBorder="1" applyAlignment="1">
      <alignment horizontal="center" vertical="center"/>
    </xf>
    <xf numFmtId="10" fontId="0" fillId="9" borderId="1" xfId="2" applyNumberFormat="1" applyFont="1" applyFill="1" applyBorder="1" applyAlignment="1">
      <alignment vertical="center"/>
    </xf>
    <xf numFmtId="44" fontId="0" fillId="9" borderId="1" xfId="0" applyNumberFormat="1" applyFill="1" applyBorder="1" applyAlignment="1">
      <alignment vertical="center"/>
    </xf>
    <xf numFmtId="0" fontId="0" fillId="9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3" borderId="4" xfId="0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44" fontId="0" fillId="9" borderId="1" xfId="1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44" fontId="0" fillId="0" borderId="1" xfId="1" applyFont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wrapText="1" indent="3"/>
    </xf>
    <xf numFmtId="0" fontId="0" fillId="1" borderId="0" xfId="0" applyFill="1" applyAlignment="1">
      <alignment horizontal="center" vertical="center"/>
    </xf>
    <xf numFmtId="0" fontId="0" fillId="1" borderId="0" xfId="0" applyFill="1"/>
    <xf numFmtId="0" fontId="0" fillId="1" borderId="0" xfId="0" applyFill="1" applyAlignment="1">
      <alignment vertical="center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0" xfId="0" applyFont="1"/>
    <xf numFmtId="44" fontId="0" fillId="5" borderId="1" xfId="1" applyFont="1" applyFill="1" applyBorder="1" applyAlignment="1" applyProtection="1">
      <alignment vertical="center"/>
      <protection locked="0"/>
    </xf>
    <xf numFmtId="44" fontId="0" fillId="3" borderId="1" xfId="1" applyFont="1" applyFill="1" applyBorder="1" applyAlignment="1" applyProtection="1">
      <alignment vertical="center"/>
      <protection locked="0"/>
    </xf>
    <xf numFmtId="44" fontId="0" fillId="4" borderId="1" xfId="1" applyFont="1" applyFill="1" applyBorder="1" applyAlignment="1" applyProtection="1">
      <alignment vertical="center"/>
      <protection locked="0"/>
    </xf>
    <xf numFmtId="44" fontId="0" fillId="2" borderId="1" xfId="1" applyFont="1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10" fontId="0" fillId="0" borderId="1" xfId="2" applyNumberFormat="1" applyFont="1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2" xfId="0" applyBorder="1" applyProtection="1">
      <protection locked="0"/>
    </xf>
    <xf numFmtId="0" fontId="0" fillId="0" borderId="1" xfId="0" applyBorder="1" applyProtection="1">
      <protection locked="0"/>
    </xf>
  </cellXfs>
  <cellStyles count="3">
    <cellStyle name="Currency" xfId="1" builtinId="4"/>
    <cellStyle name="Normal" xfId="0" builtinId="0"/>
    <cellStyle name="Percent" xfId="2" builtinId="5"/>
  </cellStyles>
  <dxfs count="12">
    <dxf>
      <font>
        <b val="0"/>
        <i/>
        <color rgb="FF9C0006"/>
      </font>
    </dxf>
    <dxf>
      <font>
        <b val="0"/>
        <i/>
        <color rgb="FF9C0006"/>
      </font>
    </dxf>
    <dxf>
      <font>
        <b val="0"/>
        <i/>
        <color rgb="FF9C0006"/>
      </font>
    </dxf>
    <dxf>
      <font>
        <b val="0"/>
        <i/>
        <color rgb="FF9C0006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FFFD5"/>
      <color rgb="FFFFFFB3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62D51-5A3D-43D2-BBAA-C49FF8DF7F82}">
  <dimension ref="A1:R34"/>
  <sheetViews>
    <sheetView showGridLines="0" zoomScale="110" zoomScaleNormal="110" workbookViewId="0"/>
  </sheetViews>
  <sheetFormatPr defaultColWidth="5.7109375" defaultRowHeight="15" x14ac:dyDescent="0.25"/>
  <cols>
    <col min="1" max="1" width="5.7109375" style="1"/>
  </cols>
  <sheetData>
    <row r="1" spans="1:18" ht="15.75" x14ac:dyDescent="0.25">
      <c r="A1" s="22" t="s">
        <v>132</v>
      </c>
    </row>
    <row r="2" spans="1:18" x14ac:dyDescent="0.25">
      <c r="R2" s="102"/>
    </row>
    <row r="3" spans="1:18" x14ac:dyDescent="0.25">
      <c r="A3" s="1" t="s">
        <v>141</v>
      </c>
      <c r="R3" s="102"/>
    </row>
    <row r="4" spans="1:18" x14ac:dyDescent="0.25">
      <c r="A4" s="1" t="s">
        <v>142</v>
      </c>
    </row>
    <row r="6" spans="1:18" x14ac:dyDescent="0.25">
      <c r="A6" s="1" t="s">
        <v>140</v>
      </c>
    </row>
    <row r="7" spans="1:18" x14ac:dyDescent="0.25">
      <c r="B7" t="s">
        <v>136</v>
      </c>
    </row>
    <row r="8" spans="1:18" x14ac:dyDescent="0.25">
      <c r="B8" t="s">
        <v>75</v>
      </c>
    </row>
    <row r="9" spans="1:18" x14ac:dyDescent="0.25">
      <c r="B9" t="s">
        <v>137</v>
      </c>
    </row>
    <row r="11" spans="1:18" x14ac:dyDescent="0.25">
      <c r="A11" s="1" t="s">
        <v>60</v>
      </c>
    </row>
    <row r="12" spans="1:18" x14ac:dyDescent="0.25">
      <c r="B12" t="s">
        <v>76</v>
      </c>
    </row>
    <row r="13" spans="1:18" x14ac:dyDescent="0.25">
      <c r="C13" t="s">
        <v>138</v>
      </c>
    </row>
    <row r="14" spans="1:18" x14ac:dyDescent="0.25">
      <c r="B14" t="s">
        <v>77</v>
      </c>
    </row>
    <row r="15" spans="1:18" x14ac:dyDescent="0.25">
      <c r="C15" t="s">
        <v>78</v>
      </c>
    </row>
    <row r="16" spans="1:18" x14ac:dyDescent="0.25">
      <c r="B16" t="s">
        <v>79</v>
      </c>
    </row>
    <row r="17" spans="1:3" x14ac:dyDescent="0.25">
      <c r="B17" t="s">
        <v>80</v>
      </c>
    </row>
    <row r="19" spans="1:3" x14ac:dyDescent="0.25">
      <c r="B19" t="s">
        <v>139</v>
      </c>
    </row>
    <row r="20" spans="1:3" x14ac:dyDescent="0.25">
      <c r="C20" t="s">
        <v>81</v>
      </c>
    </row>
    <row r="21" spans="1:3" x14ac:dyDescent="0.25">
      <c r="B21" t="s">
        <v>145</v>
      </c>
    </row>
    <row r="22" spans="1:3" x14ac:dyDescent="0.25">
      <c r="B22" t="s">
        <v>85</v>
      </c>
    </row>
    <row r="23" spans="1:3" x14ac:dyDescent="0.25">
      <c r="C23" t="s">
        <v>146</v>
      </c>
    </row>
    <row r="25" spans="1:3" x14ac:dyDescent="0.25">
      <c r="A25" s="1" t="s">
        <v>82</v>
      </c>
    </row>
    <row r="26" spans="1:3" x14ac:dyDescent="0.25">
      <c r="B26" t="s">
        <v>143</v>
      </c>
    </row>
    <row r="27" spans="1:3" x14ac:dyDescent="0.25">
      <c r="B27" t="s">
        <v>83</v>
      </c>
    </row>
    <row r="28" spans="1:3" x14ac:dyDescent="0.25">
      <c r="B28" t="s">
        <v>84</v>
      </c>
    </row>
    <row r="29" spans="1:3" x14ac:dyDescent="0.25">
      <c r="B29" t="s">
        <v>147</v>
      </c>
    </row>
    <row r="30" spans="1:3" x14ac:dyDescent="0.25">
      <c r="B30" t="s">
        <v>86</v>
      </c>
    </row>
    <row r="31" spans="1:3" x14ac:dyDescent="0.25">
      <c r="B31" t="s">
        <v>87</v>
      </c>
    </row>
    <row r="33" spans="1:1" x14ac:dyDescent="0.25">
      <c r="A33" s="1" t="s">
        <v>88</v>
      </c>
    </row>
    <row r="34" spans="1:1" x14ac:dyDescent="0.25">
      <c r="A34" s="1" t="s">
        <v>144</v>
      </c>
    </row>
  </sheetData>
  <sheetProtection sheet="1" objects="1" scenarios="1"/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C40A0-58E6-4768-BDE4-24418AE985B0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F80D32F5-D8B3-4B9B-A1BA-84B9922680AF}">
      <formula1>"Yes, No"</formula1>
    </dataValidation>
    <dataValidation type="list" allowBlank="1" showInputMessage="1" showErrorMessage="1" sqref="C5:E5" xr:uid="{72FC401D-4CE6-466A-BF7F-00967A39DF09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A919B-D7F8-45FB-83B3-EF15D02DF222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C5:E5" xr:uid="{F2AF1BFE-808A-40D7-8930-79EF2AE58AF4}">
      <formula1>"Emergency Shelter, Homelessness Prevention, Rapid Re-Housing, Street Outreach"</formula1>
    </dataValidation>
    <dataValidation type="list" allowBlank="1" showInputMessage="1" showErrorMessage="1" sqref="I77:I78" xr:uid="{1E89AB59-E0C8-4C61-B771-AAAD37946B4C}">
      <formula1>"Yes, No"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2F6C-EC11-4B0F-824B-2EC6C2387F1D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D7BF7C69-7CD4-427C-9775-FB24A5DB9970}">
      <formula1>"Yes, No"</formula1>
    </dataValidation>
    <dataValidation type="list" allowBlank="1" showInputMessage="1" showErrorMessage="1" sqref="C5:E5" xr:uid="{39776B84-FD83-4278-A1AC-A99FA8D81C28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E8360-D340-4BCF-A2C9-C5E0E962B7E9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C5:E5" xr:uid="{B9A6CEDF-2A7F-47A4-9948-3109ED94107C}">
      <formula1>"Emergency Shelter, Homelessness Prevention, Rapid Re-Housing, Street Outreach"</formula1>
    </dataValidation>
    <dataValidation type="list" allowBlank="1" showInputMessage="1" showErrorMessage="1" sqref="I77:I78" xr:uid="{32C92A16-83A6-4424-B6E8-C73D7626325F}">
      <formula1>"Yes, No"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D788A-1424-4326-8CB4-CA6A1EC8CC2F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EE0D7F41-18F2-4B9B-8907-CC2A5CF1BEAB}">
      <formula1>"Yes, No"</formula1>
    </dataValidation>
    <dataValidation type="list" allowBlank="1" showInputMessage="1" showErrorMessage="1" sqref="C5:E5" xr:uid="{290EB552-B93B-4AF9-BAA9-3F127359BBE6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3A984-7CF4-4E41-B423-6ACEE86383FD}">
  <sheetPr>
    <tabColor theme="9" tint="0.59999389629810485"/>
  </sheetPr>
  <dimension ref="A1:R86"/>
  <sheetViews>
    <sheetView showGridLines="0" tabSelected="1" zoomScaleNormal="100" workbookViewId="0">
      <selection activeCell="C3" sqref="C3:D3"/>
    </sheetView>
  </sheetViews>
  <sheetFormatPr defaultRowHeight="15" x14ac:dyDescent="0.25"/>
  <cols>
    <col min="1" max="1" width="4.85546875" style="3" customWidth="1"/>
    <col min="2" max="2" width="39.42578125" style="3" customWidth="1"/>
    <col min="3" max="3" width="38.85546875" style="3" customWidth="1"/>
    <col min="4" max="4" width="17.28515625" style="3" customWidth="1"/>
    <col min="5" max="5" width="6.7109375" style="3" customWidth="1"/>
    <col min="6" max="6" width="17.28515625" style="4" customWidth="1"/>
    <col min="7" max="7" width="6.7109375" style="34" bestFit="1" customWidth="1"/>
    <col min="8" max="8" width="17.28515625" style="4" customWidth="1"/>
    <col min="9" max="9" width="6.7109375" style="34" bestFit="1" customWidth="1"/>
    <col min="10" max="10" width="17.28515625" style="3" customWidth="1"/>
    <col min="11" max="11" width="6.7109375" style="36" bestFit="1" customWidth="1"/>
    <col min="12" max="12" width="17.28515625" style="3" customWidth="1"/>
    <col min="13" max="13" width="6.7109375" style="36" bestFit="1" customWidth="1"/>
    <col min="14" max="14" width="9.7109375" style="3" customWidth="1"/>
    <col min="15" max="15" width="11.140625" style="36" customWidth="1"/>
    <col min="16" max="16" width="14" style="36" bestFit="1" customWidth="1"/>
    <col min="17" max="17" width="25" style="3" bestFit="1" customWidth="1"/>
    <col min="18" max="18" width="14" style="3" bestFit="1" customWidth="1"/>
    <col min="19" max="19" width="13.85546875" style="3" customWidth="1"/>
    <col min="20" max="16384" width="9.140625" style="3"/>
  </cols>
  <sheetData>
    <row r="1" spans="1:18" ht="15.75" x14ac:dyDescent="0.25">
      <c r="A1" s="22" t="s">
        <v>132</v>
      </c>
      <c r="D1" s="22" t="s">
        <v>148</v>
      </c>
    </row>
    <row r="2" spans="1:18" x14ac:dyDescent="0.25">
      <c r="L2" s="41"/>
    </row>
    <row r="3" spans="1:18" x14ac:dyDescent="0.25">
      <c r="B3" s="57" t="s">
        <v>4</v>
      </c>
      <c r="C3" s="109"/>
      <c r="D3" s="110"/>
      <c r="L3" s="28"/>
      <c r="P3" s="3"/>
    </row>
    <row r="4" spans="1:18" x14ac:dyDescent="0.25">
      <c r="P4" s="3"/>
    </row>
    <row r="5" spans="1:18" x14ac:dyDescent="0.25">
      <c r="A5" s="5" t="s">
        <v>57</v>
      </c>
      <c r="B5" s="15"/>
      <c r="C5" s="15"/>
      <c r="D5" s="15"/>
      <c r="E5" s="23" t="s">
        <v>10</v>
      </c>
      <c r="F5" s="106">
        <v>0</v>
      </c>
      <c r="N5" s="36"/>
      <c r="P5" s="3"/>
    </row>
    <row r="6" spans="1:18" x14ac:dyDescent="0.25">
      <c r="B6" s="2" t="s">
        <v>56</v>
      </c>
      <c r="Q6" s="57"/>
      <c r="R6" s="58"/>
    </row>
    <row r="7" spans="1:18" ht="30" customHeight="1" x14ac:dyDescent="0.25">
      <c r="B7" s="68" t="s">
        <v>22</v>
      </c>
      <c r="C7" s="68" t="s">
        <v>3</v>
      </c>
      <c r="D7" s="69" t="s">
        <v>63</v>
      </c>
      <c r="E7" s="97"/>
      <c r="F7" s="96"/>
      <c r="G7" s="97"/>
      <c r="H7" s="96"/>
      <c r="I7" s="96"/>
      <c r="J7" s="96"/>
      <c r="K7" s="96"/>
      <c r="L7" s="96"/>
      <c r="M7" s="96"/>
      <c r="N7" s="96"/>
      <c r="O7" s="96"/>
      <c r="P7" s="88" t="s">
        <v>25</v>
      </c>
      <c r="Q7"/>
    </row>
    <row r="8" spans="1:18" x14ac:dyDescent="0.25">
      <c r="B8" s="107"/>
      <c r="C8" s="107"/>
      <c r="D8" s="63">
        <f>$F$5*5%</f>
        <v>0</v>
      </c>
      <c r="E8" s="97"/>
      <c r="F8" s="96"/>
      <c r="G8" s="97"/>
      <c r="H8" s="96"/>
      <c r="I8" s="96"/>
      <c r="J8" s="96"/>
      <c r="K8" s="96"/>
      <c r="L8" s="96"/>
      <c r="M8" s="96"/>
      <c r="N8" s="96"/>
      <c r="O8" s="96"/>
      <c r="P8" s="87"/>
      <c r="Q8" t="str">
        <f>IF(AND($P8&lt;$D8,$P8&lt;&gt;0),"Award Less Than Minimum","")</f>
        <v/>
      </c>
    </row>
    <row r="9" spans="1:18" x14ac:dyDescent="0.25">
      <c r="B9" s="107"/>
      <c r="C9" s="107"/>
      <c r="D9" s="63">
        <f t="shared" ref="D9:D12" si="0">$F$5*5%</f>
        <v>0</v>
      </c>
      <c r="E9" s="97"/>
      <c r="F9" s="96"/>
      <c r="G9" s="97"/>
      <c r="H9" s="96"/>
      <c r="I9" s="96"/>
      <c r="J9" s="96"/>
      <c r="K9" s="96"/>
      <c r="L9" s="96"/>
      <c r="M9" s="96"/>
      <c r="N9" s="96"/>
      <c r="O9" s="96"/>
      <c r="P9" s="87"/>
      <c r="Q9" t="str">
        <f t="shared" ref="Q9:Q13" si="1">IF(AND($P9&lt;$D9,$P9&lt;&gt;0),"ERROR/Amount Less Than Minimum","")</f>
        <v/>
      </c>
    </row>
    <row r="10" spans="1:18" x14ac:dyDescent="0.25">
      <c r="B10" s="107"/>
      <c r="C10" s="107"/>
      <c r="D10" s="63">
        <f t="shared" si="0"/>
        <v>0</v>
      </c>
      <c r="E10" s="97"/>
      <c r="F10" s="96"/>
      <c r="G10" s="97"/>
      <c r="H10" s="96"/>
      <c r="I10" s="96"/>
      <c r="J10" s="96"/>
      <c r="K10" s="96"/>
      <c r="L10" s="96"/>
      <c r="M10" s="96"/>
      <c r="N10" s="96"/>
      <c r="O10" s="96"/>
      <c r="P10" s="87"/>
      <c r="Q10" t="str">
        <f t="shared" si="1"/>
        <v/>
      </c>
    </row>
    <row r="11" spans="1:18" x14ac:dyDescent="0.25">
      <c r="B11" s="107"/>
      <c r="C11" s="107"/>
      <c r="D11" s="63">
        <f t="shared" si="0"/>
        <v>0</v>
      </c>
      <c r="E11" s="97"/>
      <c r="F11" s="96"/>
      <c r="G11" s="97"/>
      <c r="H11" s="96"/>
      <c r="I11" s="96"/>
      <c r="J11" s="96"/>
      <c r="K11" s="96"/>
      <c r="L11" s="96"/>
      <c r="M11" s="96"/>
      <c r="N11" s="96"/>
      <c r="O11" s="96"/>
      <c r="P11" s="87"/>
      <c r="Q11" t="str">
        <f t="shared" si="1"/>
        <v/>
      </c>
    </row>
    <row r="12" spans="1:18" x14ac:dyDescent="0.25">
      <c r="B12" s="107"/>
      <c r="C12" s="107"/>
      <c r="D12" s="63">
        <f t="shared" si="0"/>
        <v>0</v>
      </c>
      <c r="E12" s="97"/>
      <c r="F12" s="96"/>
      <c r="G12" s="97"/>
      <c r="H12" s="96"/>
      <c r="I12" s="96"/>
      <c r="J12" s="96"/>
      <c r="K12" s="96"/>
      <c r="L12" s="96"/>
      <c r="M12" s="96"/>
      <c r="N12" s="96"/>
      <c r="O12" s="96"/>
      <c r="P12" s="87"/>
      <c r="Q12" t="str">
        <f t="shared" si="1"/>
        <v/>
      </c>
    </row>
    <row r="13" spans="1:18" x14ac:dyDescent="0.25">
      <c r="B13" s="107"/>
      <c r="C13" s="107"/>
      <c r="D13" s="63">
        <f>$F$5*5%</f>
        <v>0</v>
      </c>
      <c r="E13" s="97"/>
      <c r="F13" s="96"/>
      <c r="G13" s="97"/>
      <c r="H13" s="96"/>
      <c r="I13" s="96"/>
      <c r="J13" s="96"/>
      <c r="K13" s="96"/>
      <c r="L13" s="96"/>
      <c r="M13" s="96"/>
      <c r="N13" s="96"/>
      <c r="O13" s="96"/>
      <c r="P13" s="87"/>
      <c r="Q13" t="str">
        <f t="shared" si="1"/>
        <v/>
      </c>
    </row>
    <row r="14" spans="1:18" x14ac:dyDescent="0.25">
      <c r="B14" s="27"/>
      <c r="D14" s="39" t="s">
        <v>64</v>
      </c>
      <c r="J14" s="39"/>
      <c r="K14" s="34"/>
      <c r="M14" s="34"/>
      <c r="O14" s="34"/>
    </row>
    <row r="15" spans="1:18" x14ac:dyDescent="0.25">
      <c r="B15" s="2" t="s">
        <v>58</v>
      </c>
      <c r="F15" s="3"/>
      <c r="G15" s="3"/>
      <c r="H15" s="3"/>
      <c r="I15" s="3"/>
      <c r="K15" s="3"/>
      <c r="M15" s="3"/>
      <c r="O15" s="3"/>
      <c r="P15" s="3"/>
    </row>
    <row r="16" spans="1:18" ht="45" x14ac:dyDescent="0.25">
      <c r="B16" s="68" t="s">
        <v>22</v>
      </c>
      <c r="C16" s="68" t="s">
        <v>3</v>
      </c>
      <c r="D16" s="69" t="s">
        <v>15</v>
      </c>
      <c r="E16" s="13" t="s">
        <v>8</v>
      </c>
      <c r="F16" s="69" t="s">
        <v>24</v>
      </c>
      <c r="G16" s="13" t="s">
        <v>8</v>
      </c>
      <c r="H16" s="70" t="s">
        <v>89</v>
      </c>
      <c r="I16" s="13" t="s">
        <v>8</v>
      </c>
      <c r="J16" s="70" t="s">
        <v>133</v>
      </c>
      <c r="K16" s="13" t="s">
        <v>8</v>
      </c>
      <c r="L16" s="69" t="s">
        <v>18</v>
      </c>
      <c r="M16" s="71" t="s">
        <v>8</v>
      </c>
      <c r="N16" s="72" t="s">
        <v>9</v>
      </c>
      <c r="O16" s="60" t="s">
        <v>14</v>
      </c>
      <c r="P16" s="60" t="s">
        <v>25</v>
      </c>
    </row>
    <row r="17" spans="1:18" x14ac:dyDescent="0.25">
      <c r="B17" s="107"/>
      <c r="C17" s="107"/>
      <c r="D17" s="55"/>
      <c r="E17" s="64" cm="1">
        <f t="array" ref="E17">_xlfn.IFS($D17&gt;=50%,50,AND($D17&lt;50%,$D17&gt;=40%),40,AND($D17&lt;40%,$D17&gt;=30%),30,AND($D17&lt;30%,$D17&gt;=20%),20,AND($D17&lt;20%,$D17&gt;=10%),10,$D17&lt;10%,0)</f>
        <v>0</v>
      </c>
      <c r="F17" s="55"/>
      <c r="G17" s="64" cm="1">
        <f t="array" ref="G17">_xlfn.IFS($F17="",0,AND($F17&lt;&gt;"",$F17&lt;=10%),50,AND($F17&gt;10%,$F17&lt;=20%),40,AND($F17&gt;20%,$F17&lt;=30%),30,AND($F17&gt;30%,$F17&lt;=40%),20,AND($F17&gt;40%,$F17&lt;=50%),10,$F17&gt;50%,0)</f>
        <v>0</v>
      </c>
      <c r="H17" s="56"/>
      <c r="I17" s="64" cm="1">
        <f t="array" ref="I17">_xlfn.IFS($H17&gt;=90%,25,AND($H17&lt;90%,$H17&gt;=80%),20,AND($H17&lt;80%,$H17&gt;=70%),15,AND($H17&lt;70,$H17&gt;=60%),10,AND($H17&lt;60%,$H17&gt;=50%),5,$H17&lt;50%,0)</f>
        <v>0</v>
      </c>
      <c r="J17" s="56"/>
      <c r="K17" s="64" cm="1">
        <f t="array" ref="K17">_xlfn.IFS($J17&gt;=85%,25,AND($J17&lt;85%,$J17&gt;=70%),20,AND($J17&lt;70%,$J17&gt;=55%),15,AND($J17&lt;55,$J17&gt;=40%),10,AND($J17&lt;40%,$J17&gt;=25%),5,$J17&lt;25%,0)</f>
        <v>0</v>
      </c>
      <c r="L17" s="93"/>
      <c r="M17" s="66" cm="1">
        <f t="array" ref="M17">_xlfn.IFS($L17="yes",25,$L17&lt;&gt;"yes",0)</f>
        <v>0</v>
      </c>
      <c r="N17" s="61">
        <f>SUM(E17,G17,I17,K17,M17)</f>
        <v>0</v>
      </c>
      <c r="O17" s="62" t="e">
        <f>N17/SUM($N$17:$N$22)</f>
        <v>#DIV/0!</v>
      </c>
      <c r="P17" s="63" t="e">
        <f>O17*($F$5-SUM($P$8:$P$13))</f>
        <v>#DIV/0!</v>
      </c>
    </row>
    <row r="18" spans="1:18" x14ac:dyDescent="0.25">
      <c r="B18" s="107"/>
      <c r="C18" s="107"/>
      <c r="D18" s="55"/>
      <c r="E18" s="64" cm="1">
        <f t="array" ref="E18">_xlfn.IFS($D18&gt;=50%,50,AND($D18&lt;50%,$D18&gt;=40%),40,AND($D18&lt;40%,$D18&gt;=30%),30,AND($D18&lt;30%,$D18&gt;=20%),20,AND($D18&lt;20%,$D18&gt;=10%),10,$D18&lt;10%,0)</f>
        <v>0</v>
      </c>
      <c r="F18" s="55"/>
      <c r="G18" s="64" cm="1">
        <f t="array" ref="G18">_xlfn.IFS($F18="",0,AND($F18&lt;&gt;"",$F18&lt;=10%),50,AND($F18&gt;10%,$F18&lt;=20%),40,AND($F18&gt;20%,$F18&lt;=30%),30,AND($F18&gt;30%,$F18&lt;=40%),20,AND($F18&gt;40%,$F18&lt;=50%),10,$F18&gt;50%,0)</f>
        <v>0</v>
      </c>
      <c r="H18" s="56"/>
      <c r="I18" s="64" cm="1">
        <f t="array" ref="I18">_xlfn.IFS($H18&gt;=90%,25,AND($H18&lt;90%,$H18&gt;=80%),20,AND($H18&lt;80%,$H18&gt;=70%),15,AND($H18&lt;70,$H18&gt;=60%),10,AND($H18&lt;60%,$H18&gt;=50%),5,$H18&lt;50%,0)</f>
        <v>0</v>
      </c>
      <c r="J18" s="56"/>
      <c r="K18" s="64" cm="1">
        <f t="array" ref="K18">_xlfn.IFS($J18&gt;=85%,25,AND($J18&lt;85%,$J18&gt;=70%),20,AND($J18&lt;70%,$J18&gt;=55%),15,AND($J18&lt;55,$J18&gt;=40%),10,AND($J18&lt;40%,$J18&gt;=25%),5,$J18&lt;25%,0)</f>
        <v>0</v>
      </c>
      <c r="L18" s="93"/>
      <c r="M18" s="66" cm="1">
        <f t="array" ref="M18">_xlfn.IFS($L18="yes",25,$L18&lt;&gt;"yes",0)</f>
        <v>0</v>
      </c>
      <c r="N18" s="61">
        <f t="shared" ref="N18:N22" si="2">SUM(E18,G18,I18,K18,M18)</f>
        <v>0</v>
      </c>
      <c r="O18" s="62" t="e">
        <f t="shared" ref="O18:O22" si="3">N18/SUM($N$17:$N$22)</f>
        <v>#DIV/0!</v>
      </c>
      <c r="P18" s="63" t="e">
        <f t="shared" ref="P18:P22" si="4">O18*($F$5-SUM($P$8:$P$13))</f>
        <v>#DIV/0!</v>
      </c>
    </row>
    <row r="19" spans="1:18" x14ac:dyDescent="0.25">
      <c r="B19" s="107"/>
      <c r="C19" s="107"/>
      <c r="D19" s="55"/>
      <c r="E19" s="64" cm="1">
        <f t="array" ref="E19">_xlfn.IFS($D19&gt;=50%,50,AND($D19&lt;50%,$D19&gt;=40%),40,AND($D19&lt;40%,$D19&gt;=30%),30,AND($D19&lt;30%,$D19&gt;=20%),20,AND($D19&lt;20%,$D19&gt;=10%),10,$D19&lt;10%,0)</f>
        <v>0</v>
      </c>
      <c r="F19" s="55"/>
      <c r="G19" s="64" cm="1">
        <f t="array" ref="G19">_xlfn.IFS($F19="",0,AND($F19&lt;&gt;"",$F19&lt;=10%),50,AND($F19&gt;10%,$F19&lt;=20%),40,AND($F19&gt;20%,$F19&lt;=30%),30,AND($F19&gt;30%,$F19&lt;=40%),20,AND($F19&gt;40%,$F19&lt;=50%),10,$F19&gt;50%,0)</f>
        <v>0</v>
      </c>
      <c r="H19" s="56"/>
      <c r="I19" s="64" cm="1">
        <f t="array" ref="I19">_xlfn.IFS($H19&gt;=90%,25,AND($H19&lt;90%,$H19&gt;=80%),20,AND($H19&lt;80%,$H19&gt;=70%),15,AND($H19&lt;70,$H19&gt;=60%),10,AND($H19&lt;60%,$H19&gt;=50%),5,$H19&lt;50%,0)</f>
        <v>0</v>
      </c>
      <c r="J19" s="56"/>
      <c r="K19" s="64" cm="1">
        <f t="array" ref="K19">_xlfn.IFS($J19&gt;=85%,25,AND($J19&lt;85%,$J19&gt;=70%),20,AND($J19&lt;70%,$J19&gt;=55%),15,AND($J19&lt;55,$J19&gt;=40%),10,AND($J19&lt;40%,$J19&gt;=25%),5,$J19&lt;25%,0)</f>
        <v>0</v>
      </c>
      <c r="L19" s="93"/>
      <c r="M19" s="66" cm="1">
        <f t="array" ref="M19">_xlfn.IFS($L19="yes",25,$L19&lt;&gt;"yes",0)</f>
        <v>0</v>
      </c>
      <c r="N19" s="61">
        <f t="shared" si="2"/>
        <v>0</v>
      </c>
      <c r="O19" s="62" t="e">
        <f t="shared" si="3"/>
        <v>#DIV/0!</v>
      </c>
      <c r="P19" s="63" t="e">
        <f t="shared" si="4"/>
        <v>#DIV/0!</v>
      </c>
    </row>
    <row r="20" spans="1:18" x14ac:dyDescent="0.25">
      <c r="B20" s="107"/>
      <c r="C20" s="107"/>
      <c r="D20" s="55"/>
      <c r="E20" s="64" cm="1">
        <f t="array" ref="E20">_xlfn.IFS($D20&gt;=50%,50,AND($D20&lt;50%,$D20&gt;=40%),40,AND($D20&lt;40%,$D20&gt;=30%),30,AND($D20&lt;30%,$D20&gt;=20%),20,AND($D20&lt;20%,$D20&gt;=10%),10,$D20&lt;10%,0)</f>
        <v>0</v>
      </c>
      <c r="F20" s="55"/>
      <c r="G20" s="64" cm="1">
        <f t="array" ref="G20">_xlfn.IFS($F20="",0,AND($F20&lt;&gt;"",$F20&lt;=10%),50,AND($F20&gt;10%,$F20&lt;=20%),40,AND($F20&gt;20%,$F20&lt;=30%),30,AND($F20&gt;30%,$F20&lt;=40%),20,AND($F20&gt;40%,$F20&lt;=50%),10,$F20&gt;50%,0)</f>
        <v>0</v>
      </c>
      <c r="H20" s="56"/>
      <c r="I20" s="64" cm="1">
        <f t="array" ref="I20">_xlfn.IFS($H20&gt;=90%,25,AND($H20&lt;90%,$H20&gt;=80%),20,AND($H20&lt;80%,$H20&gt;=70%),15,AND($H20&lt;70,$H20&gt;=60%),10,AND($H20&lt;60%,$H20&gt;=50%),5,$H20&lt;50%,0)</f>
        <v>0</v>
      </c>
      <c r="J20" s="56"/>
      <c r="K20" s="64" cm="1">
        <f t="array" ref="K20">_xlfn.IFS($J20&gt;=85%,25,AND($J20&lt;85%,$J20&gt;=70%),20,AND($J20&lt;70%,$J20&gt;=55%),15,AND($J20&lt;55,$J20&gt;=40%),10,AND($J20&lt;40%,$J20&gt;=25%),5,$J20&lt;25%,0)</f>
        <v>0</v>
      </c>
      <c r="L20" s="93"/>
      <c r="M20" s="66" cm="1">
        <f t="array" ref="M20">_xlfn.IFS($L20="yes",25,$L20&lt;&gt;"yes",0)</f>
        <v>0</v>
      </c>
      <c r="N20" s="61">
        <f t="shared" si="2"/>
        <v>0</v>
      </c>
      <c r="O20" s="62" t="e">
        <f t="shared" si="3"/>
        <v>#DIV/0!</v>
      </c>
      <c r="P20" s="63" t="e">
        <f t="shared" si="4"/>
        <v>#DIV/0!</v>
      </c>
    </row>
    <row r="21" spans="1:18" x14ac:dyDescent="0.25">
      <c r="B21" s="107"/>
      <c r="C21" s="107"/>
      <c r="D21" s="55"/>
      <c r="E21" s="64" cm="1">
        <f t="array" ref="E21">_xlfn.IFS($D21&gt;=50%,50,AND($D21&lt;50%,$D21&gt;=40%),40,AND($D21&lt;40%,$D21&gt;=30%),30,AND($D21&lt;30%,$D21&gt;=20%),20,AND($D21&lt;20%,$D21&gt;=10%),10,$D21&lt;10%,0)</f>
        <v>0</v>
      </c>
      <c r="F21" s="55"/>
      <c r="G21" s="64" cm="1">
        <f t="array" ref="G21">_xlfn.IFS($F21="",0,AND($F21&lt;&gt;"",$F21&lt;=10%),50,AND($F21&gt;10%,$F21&lt;=20%),40,AND($F21&gt;20%,$F21&lt;=30%),30,AND($F21&gt;30%,$F21&lt;=40%),20,AND($F21&gt;40%,$F21&lt;=50%),10,$F21&gt;50%,0)</f>
        <v>0</v>
      </c>
      <c r="H21" s="56"/>
      <c r="I21" s="64" cm="1">
        <f t="array" ref="I21">_xlfn.IFS($H21&gt;=90%,25,AND($H21&lt;90%,$H21&gt;=80%),20,AND($H21&lt;80%,$H21&gt;=70%),15,AND($H21&lt;70,$H21&gt;=60%),10,AND($H21&lt;60%,$H21&gt;=50%),5,$H21&lt;50%,0)</f>
        <v>0</v>
      </c>
      <c r="J21" s="56"/>
      <c r="K21" s="64" cm="1">
        <f t="array" ref="K21">_xlfn.IFS($J21&gt;=85%,25,AND($J21&lt;85%,$J21&gt;=70%),20,AND($J21&lt;70%,$J21&gt;=55%),15,AND($J21&lt;55,$J21&gt;=40%),10,AND($J21&lt;40%,$J21&gt;=25%),5,$J21&lt;25%,0)</f>
        <v>0</v>
      </c>
      <c r="L21" s="93"/>
      <c r="M21" s="66" cm="1">
        <f t="array" ref="M21">_xlfn.IFS($L21="yes",25,$L21&lt;&gt;"yes",0)</f>
        <v>0</v>
      </c>
      <c r="N21" s="61">
        <f t="shared" si="2"/>
        <v>0</v>
      </c>
      <c r="O21" s="62" t="e">
        <f t="shared" si="3"/>
        <v>#DIV/0!</v>
      </c>
      <c r="P21" s="63" t="e">
        <f t="shared" si="4"/>
        <v>#DIV/0!</v>
      </c>
    </row>
    <row r="22" spans="1:18" x14ac:dyDescent="0.25">
      <c r="B22" s="107"/>
      <c r="C22" s="107"/>
      <c r="D22" s="55"/>
      <c r="E22" s="64" cm="1">
        <f t="array" ref="E22">_xlfn.IFS($D22&gt;=50%,50,AND($D22&lt;50%,$D22&gt;=40%),40,AND($D22&lt;40%,$D22&gt;=30%),30,AND($D22&lt;30%,$D22&gt;=20%),20,AND($D22&lt;20%,$D22&gt;=10%),10,$D22&lt;10%,0)</f>
        <v>0</v>
      </c>
      <c r="F22" s="55"/>
      <c r="G22" s="64" cm="1">
        <f t="array" ref="G22">_xlfn.IFS($F22="",0,AND($F22&lt;&gt;"",$F22&lt;=10%),50,AND($F22&gt;10%,$F22&lt;=20%),40,AND($F22&gt;20%,$F22&lt;=30%),30,AND($F22&gt;30%,$F22&lt;=40%),20,AND($F22&gt;40%,$F22&lt;=50%),10,$F22&gt;50%,0)</f>
        <v>0</v>
      </c>
      <c r="H22" s="56"/>
      <c r="I22" s="64" cm="1">
        <f t="array" ref="I22">_xlfn.IFS($H22&gt;=90%,25,AND($H22&lt;90%,$H22&gt;=80%),20,AND($H22&lt;80%,$H22&gt;=70%),15,AND($H22&lt;70,$H22&gt;=60%),10,AND($H22&lt;60%,$H22&gt;=50%),5,$H22&lt;50%,0)</f>
        <v>0</v>
      </c>
      <c r="J22" s="56"/>
      <c r="K22" s="64" cm="1">
        <f t="array" ref="K22">_xlfn.IFS($J22&gt;=85%,25,AND($J22&lt;85%,$J22&gt;=70%),20,AND($J22&lt;70%,$J22&gt;=55%),15,AND($J22&lt;55,$J22&gt;=40%),10,AND($J22&lt;40%,$J22&gt;=25%),5,$J22&lt;25%,0)</f>
        <v>0</v>
      </c>
      <c r="L22" s="93"/>
      <c r="M22" s="66" cm="1">
        <f t="array" ref="M22">_xlfn.IFS($L22="yes",25,$L22&lt;&gt;"yes",0)</f>
        <v>0</v>
      </c>
      <c r="N22" s="61">
        <f t="shared" si="2"/>
        <v>0</v>
      </c>
      <c r="O22" s="62" t="e">
        <f t="shared" si="3"/>
        <v>#DIV/0!</v>
      </c>
      <c r="P22" s="63" t="e">
        <f t="shared" si="4"/>
        <v>#DIV/0!</v>
      </c>
    </row>
    <row r="23" spans="1:18" ht="15" customHeight="1" x14ac:dyDescent="0.25">
      <c r="B23" s="27"/>
      <c r="H23" s="27"/>
      <c r="J23" s="39"/>
      <c r="K23" s="34"/>
      <c r="M23" s="34"/>
      <c r="N23" s="36"/>
      <c r="O23" s="34"/>
    </row>
    <row r="24" spans="1:18" x14ac:dyDescent="0.25">
      <c r="H24" s="3"/>
      <c r="J24" s="39"/>
      <c r="K24" s="34"/>
      <c r="M24" s="34"/>
      <c r="O24" s="34"/>
    </row>
    <row r="25" spans="1:18" x14ac:dyDescent="0.25">
      <c r="A25" s="6" t="s">
        <v>5</v>
      </c>
      <c r="B25" s="16"/>
      <c r="C25" s="17"/>
      <c r="D25" s="35"/>
      <c r="E25" s="24" t="s">
        <v>11</v>
      </c>
      <c r="F25" s="103">
        <v>0</v>
      </c>
      <c r="G25" s="3"/>
      <c r="H25" s="36"/>
      <c r="I25" s="3"/>
      <c r="M25" s="34"/>
      <c r="N25" s="36"/>
      <c r="O25" s="3"/>
      <c r="P25" s="3"/>
    </row>
    <row r="26" spans="1:18" x14ac:dyDescent="0.25">
      <c r="B26" s="2" t="s">
        <v>56</v>
      </c>
      <c r="Q26" s="57"/>
      <c r="R26" s="58"/>
    </row>
    <row r="27" spans="1:18" ht="30" customHeight="1" x14ac:dyDescent="0.25">
      <c r="B27" s="73" t="s">
        <v>22</v>
      </c>
      <c r="C27" s="73" t="s">
        <v>3</v>
      </c>
      <c r="D27" s="74" t="s">
        <v>63</v>
      </c>
      <c r="E27" s="97"/>
      <c r="F27" s="96"/>
      <c r="G27" s="97"/>
      <c r="H27" s="96"/>
      <c r="I27" s="96"/>
      <c r="J27" s="96"/>
      <c r="K27" s="96"/>
      <c r="L27" s="96"/>
      <c r="M27" s="96"/>
      <c r="N27" s="96"/>
      <c r="O27" s="96"/>
      <c r="P27" s="91" t="s">
        <v>25</v>
      </c>
      <c r="Q27"/>
    </row>
    <row r="28" spans="1:18" x14ac:dyDescent="0.25">
      <c r="B28" s="107"/>
      <c r="C28" s="107"/>
      <c r="D28" s="63">
        <f>$F$25*5%</f>
        <v>0</v>
      </c>
      <c r="E28" s="97"/>
      <c r="F28" s="96"/>
      <c r="G28" s="97"/>
      <c r="H28" s="96"/>
      <c r="I28" s="96"/>
      <c r="J28" s="96"/>
      <c r="K28" s="96"/>
      <c r="L28" s="96"/>
      <c r="M28" s="96"/>
      <c r="N28" s="96"/>
      <c r="O28" s="96"/>
      <c r="P28" s="87"/>
      <c r="Q28" t="str">
        <f>IF(AND($P28&lt;$D28,$P28&lt;&gt;0),"Award Less Than Minimum","")</f>
        <v/>
      </c>
    </row>
    <row r="29" spans="1:18" x14ac:dyDescent="0.25">
      <c r="B29" s="107"/>
      <c r="C29" s="107"/>
      <c r="D29" s="63">
        <f t="shared" ref="D29:D33" si="5">$F$25*5%</f>
        <v>0</v>
      </c>
      <c r="E29" s="97"/>
      <c r="F29" s="96"/>
      <c r="G29" s="97"/>
      <c r="H29" s="96"/>
      <c r="I29" s="96"/>
      <c r="J29" s="96"/>
      <c r="K29" s="96"/>
      <c r="L29" s="96"/>
      <c r="M29" s="96"/>
      <c r="N29" s="96"/>
      <c r="O29" s="96"/>
      <c r="P29" s="87"/>
      <c r="Q29" t="str">
        <f t="shared" ref="Q29:Q33" si="6">IF(AND($P29&lt;$D29,$P29&lt;&gt;0),"Award Less Than Minimum","")</f>
        <v/>
      </c>
    </row>
    <row r="30" spans="1:18" x14ac:dyDescent="0.25">
      <c r="B30" s="107"/>
      <c r="C30" s="107"/>
      <c r="D30" s="63">
        <f t="shared" si="5"/>
        <v>0</v>
      </c>
      <c r="E30" s="97"/>
      <c r="F30" s="96"/>
      <c r="G30" s="97"/>
      <c r="H30" s="96"/>
      <c r="I30" s="96"/>
      <c r="J30" s="96"/>
      <c r="K30" s="96"/>
      <c r="L30" s="96"/>
      <c r="M30" s="96"/>
      <c r="N30" s="96"/>
      <c r="O30" s="96"/>
      <c r="P30" s="87"/>
      <c r="Q30" t="str">
        <f t="shared" si="6"/>
        <v/>
      </c>
    </row>
    <row r="31" spans="1:18" x14ac:dyDescent="0.25">
      <c r="B31" s="107"/>
      <c r="C31" s="107"/>
      <c r="D31" s="63">
        <f t="shared" si="5"/>
        <v>0</v>
      </c>
      <c r="E31" s="97"/>
      <c r="F31" s="96"/>
      <c r="G31" s="97"/>
      <c r="H31" s="96"/>
      <c r="I31" s="96"/>
      <c r="J31" s="96"/>
      <c r="K31" s="96"/>
      <c r="L31" s="96"/>
      <c r="M31" s="96"/>
      <c r="N31" s="96"/>
      <c r="O31" s="96"/>
      <c r="P31" s="87"/>
      <c r="Q31" t="str">
        <f t="shared" si="6"/>
        <v/>
      </c>
    </row>
    <row r="32" spans="1:18" x14ac:dyDescent="0.25">
      <c r="B32" s="107"/>
      <c r="C32" s="107"/>
      <c r="D32" s="63">
        <f>$F$25*5%</f>
        <v>0</v>
      </c>
      <c r="E32" s="97"/>
      <c r="F32" s="96"/>
      <c r="G32" s="97"/>
      <c r="H32" s="96"/>
      <c r="I32" s="96"/>
      <c r="J32" s="96"/>
      <c r="K32" s="96"/>
      <c r="L32" s="96"/>
      <c r="M32" s="96"/>
      <c r="N32" s="96"/>
      <c r="O32" s="96"/>
      <c r="P32" s="87"/>
      <c r="Q32" t="str">
        <f t="shared" si="6"/>
        <v/>
      </c>
    </row>
    <row r="33" spans="1:18" x14ac:dyDescent="0.25">
      <c r="B33" s="107"/>
      <c r="C33" s="107"/>
      <c r="D33" s="63">
        <f t="shared" si="5"/>
        <v>0</v>
      </c>
      <c r="E33" s="97"/>
      <c r="F33" s="96"/>
      <c r="G33" s="97"/>
      <c r="H33" s="96"/>
      <c r="I33" s="96"/>
      <c r="J33" s="96"/>
      <c r="K33" s="96"/>
      <c r="L33" s="96"/>
      <c r="M33" s="96"/>
      <c r="N33" s="96"/>
      <c r="O33" s="96"/>
      <c r="P33" s="87"/>
      <c r="Q33" t="str">
        <f t="shared" si="6"/>
        <v/>
      </c>
    </row>
    <row r="34" spans="1:18" x14ac:dyDescent="0.25">
      <c r="C34"/>
      <c r="D34" s="39" t="s">
        <v>64</v>
      </c>
      <c r="J34" s="39"/>
      <c r="K34" s="34"/>
      <c r="M34" s="34"/>
      <c r="O34" s="34"/>
    </row>
    <row r="35" spans="1:18" x14ac:dyDescent="0.25">
      <c r="B35" s="2" t="s">
        <v>58</v>
      </c>
    </row>
    <row r="36" spans="1:18" ht="45" x14ac:dyDescent="0.25">
      <c r="B36" s="73" t="s">
        <v>22</v>
      </c>
      <c r="C36" s="73" t="s">
        <v>3</v>
      </c>
      <c r="D36" s="74" t="s">
        <v>15</v>
      </c>
      <c r="E36" s="7" t="s">
        <v>8</v>
      </c>
      <c r="F36" s="74" t="s">
        <v>24</v>
      </c>
      <c r="G36" s="7" t="s">
        <v>8</v>
      </c>
      <c r="H36" s="74" t="s">
        <v>16</v>
      </c>
      <c r="I36" s="7" t="s">
        <v>8</v>
      </c>
      <c r="J36" s="74" t="s">
        <v>135</v>
      </c>
      <c r="K36" s="94" t="s">
        <v>8</v>
      </c>
      <c r="L36" s="97"/>
      <c r="M36" s="96"/>
      <c r="N36" s="80" t="s">
        <v>9</v>
      </c>
      <c r="O36" s="67" t="s">
        <v>14</v>
      </c>
      <c r="P36" s="67" t="s">
        <v>25</v>
      </c>
    </row>
    <row r="37" spans="1:18" x14ac:dyDescent="0.25">
      <c r="B37" s="107"/>
      <c r="C37" s="107"/>
      <c r="D37" s="55"/>
      <c r="E37" s="64" cm="1">
        <f t="array" ref="E37">_xlfn.IFS($D37&gt;=40%,50,AND($D37&lt;40%,$D37&gt;=32%),40,AND($D37&lt;32%,$D37&gt;=24%),30,AND($D37&lt;24%,$D37&gt;=16%),20,AND($D37&lt;16%,$D37&gt;=8%),10,$D37&lt;8%,0)</f>
        <v>0</v>
      </c>
      <c r="F37" s="55"/>
      <c r="G37" s="64" cm="1">
        <f t="array" ref="G37">_xlfn.IFS($F37="",0,AND($F37&lt;&gt;"",$F37&lt;=10%),50,AND($F37&gt;10%,$F37&lt;=20%),40,AND($F37&gt;20%,$F37&lt;=30%),30,AND($F37&gt;30%,$F37&lt;=40%),20,AND($F37&gt;40%,$F37&lt;=50%),10,$F37&gt;50%,0)</f>
        <v>0</v>
      </c>
      <c r="H37" s="56"/>
      <c r="I37" s="64" cm="1">
        <f t="array" ref="I37">_xlfn.IFS($H37&gt;=50%,50,AND($H37&lt;50%,$H37&gt;=40%),40,AND($H37&lt;40%,$H37&gt;=30%),30,AND($H37&lt;30%,$H37&gt;=20%),20,AND($H37&lt;20%,$H37&gt;=10%),10,$H37&lt;10%,0)</f>
        <v>0</v>
      </c>
      <c r="J37" s="108"/>
      <c r="K37" s="64" cm="1">
        <f t="array" ref="K37">_xlfn.IFS($J37&gt;=50%,25,AND($J37&lt;50%,$J37&gt;=40%),20,AND($J37&lt;40%,$J37&gt;=30%),15,AND($J37&lt;30%,$J37&gt;=20%),10,AND($J37&lt;20%,$J37&gt;=10%),5,$J37&lt;10%,0)</f>
        <v>0</v>
      </c>
      <c r="L37" s="97"/>
      <c r="M37" s="96"/>
      <c r="N37" s="61">
        <f>SUM(E37,G37,I37,K37,M37)</f>
        <v>0</v>
      </c>
      <c r="O37" s="62" t="e">
        <f>N37/SUM($N$37:$N$41)</f>
        <v>#DIV/0!</v>
      </c>
      <c r="P37" s="63" t="e">
        <f>O37*($F$25-SUM($P$28:$P$33))</f>
        <v>#DIV/0!</v>
      </c>
    </row>
    <row r="38" spans="1:18" x14ac:dyDescent="0.25">
      <c r="B38" s="107"/>
      <c r="C38" s="107"/>
      <c r="D38" s="55"/>
      <c r="E38" s="64" cm="1">
        <f t="array" ref="E38">_xlfn.IFS($D38&gt;=40%,50,AND($D38&lt;40%,$D38&gt;=32%),40,AND($D38&lt;32%,$D38&gt;=24%),30,AND($D38&lt;24%,$D38&gt;=16%),20,AND($D38&lt;16%,$D38&gt;=8%),10,$D38&lt;8%,0)</f>
        <v>0</v>
      </c>
      <c r="F38" s="55"/>
      <c r="G38" s="64" cm="1">
        <f t="array" ref="G38">_xlfn.IFS($F38="",0,AND($F38&lt;&gt;"",$F38&lt;=10%),50,AND($F38&gt;10%,$F38&lt;=20%),40,AND($F38&gt;20%,$F38&lt;=30%),30,AND($F38&gt;30%,$F38&lt;=40%),20,AND($F38&gt;40%,$F38&lt;=50%),10,$F38&gt;50%,0)</f>
        <v>0</v>
      </c>
      <c r="H38" s="56"/>
      <c r="I38" s="64" cm="1">
        <f t="array" ref="I38">_xlfn.IFS($H38&gt;=50%,50,AND($H38&lt;50%,$H38&gt;=40%),40,AND($H38&lt;40%,$H38&gt;=30%),30,AND($H38&lt;30%,$H38&gt;=20%),20,AND($H38&lt;20%,$H38&gt;=10%),10,$H38&lt;10%,0)</f>
        <v>0</v>
      </c>
      <c r="J38" s="108"/>
      <c r="K38" s="64" cm="1">
        <f t="array" ref="K38">_xlfn.IFS($J38&gt;=50%,25,AND($J38&lt;50%,$J38&gt;=40%),20,AND($J38&lt;40%,$J38&gt;=30%),15,AND($J38&lt;30%,$J38&gt;=20%),10,AND($J38&lt;20%,$J38&gt;=10%),5,$J38&lt;10%,0)</f>
        <v>0</v>
      </c>
      <c r="L38" s="97"/>
      <c r="M38" s="96"/>
      <c r="N38" s="61">
        <f t="shared" ref="N38:N41" si="7">SUM(E38,G38,I38,K38,M38)</f>
        <v>0</v>
      </c>
      <c r="O38" s="62" t="e">
        <f t="shared" ref="O38:O41" si="8">N38/SUM($N$37:$N$41)</f>
        <v>#DIV/0!</v>
      </c>
      <c r="P38" s="63" t="e">
        <f>O38*($F$25-SUM($P$28:$P$33))</f>
        <v>#DIV/0!</v>
      </c>
    </row>
    <row r="39" spans="1:18" x14ac:dyDescent="0.25">
      <c r="B39" s="107"/>
      <c r="C39" s="107"/>
      <c r="D39" s="55"/>
      <c r="E39" s="64" cm="1">
        <f t="array" ref="E39">_xlfn.IFS($D39&gt;=40%,50,AND($D39&lt;40%,$D39&gt;=32%),40,AND($D39&lt;32%,$D39&gt;=24%),30,AND($D39&lt;24%,$D39&gt;=16%),20,AND($D39&lt;16%,$D39&gt;=8%),10,$D39&lt;8%,0)</f>
        <v>0</v>
      </c>
      <c r="F39" s="55"/>
      <c r="G39" s="64" cm="1">
        <f t="array" ref="G39">_xlfn.IFS($F39="",0,AND($F39&lt;&gt;"",$F39&lt;=10%),50,AND($F39&gt;10%,$F39&lt;=20%),40,AND($F39&gt;20%,$F39&lt;=30%),30,AND($F39&gt;30%,$F39&lt;=40%),20,AND($F39&gt;40%,$F39&lt;=50%),10,$F39&gt;50%,0)</f>
        <v>0</v>
      </c>
      <c r="H39" s="56"/>
      <c r="I39" s="64" cm="1">
        <f t="array" ref="I39">_xlfn.IFS($H39&gt;=50%,50,AND($H39&lt;50%,$H39&gt;=40%),40,AND($H39&lt;40%,$H39&gt;=30%),30,AND($H39&lt;30%,$H39&gt;=20%),20,AND($H39&lt;20%,$H39&gt;=10%),10,$H39&lt;10%,0)</f>
        <v>0</v>
      </c>
      <c r="J39" s="108"/>
      <c r="K39" s="64" cm="1">
        <f t="array" ref="K39">_xlfn.IFS($J39&gt;=50%,25,AND($J39&lt;50%,$J39&gt;=40%),20,AND($J39&lt;40%,$J39&gt;=30%),15,AND($J39&lt;30%,$J39&gt;=20%),10,AND($J39&lt;20%,$J39&gt;=10%),5,$J39&lt;10%,0)</f>
        <v>0</v>
      </c>
      <c r="L39" s="97"/>
      <c r="M39" s="96"/>
      <c r="N39" s="61">
        <f t="shared" si="7"/>
        <v>0</v>
      </c>
      <c r="O39" s="62" t="e">
        <f t="shared" si="8"/>
        <v>#DIV/0!</v>
      </c>
      <c r="P39" s="63" t="e">
        <f t="shared" ref="P39:P41" si="9">O39*($F$25-SUM($P$28:$P$33))</f>
        <v>#DIV/0!</v>
      </c>
    </row>
    <row r="40" spans="1:18" x14ac:dyDescent="0.25">
      <c r="B40" s="107"/>
      <c r="C40" s="107"/>
      <c r="D40" s="55"/>
      <c r="E40" s="64" cm="1">
        <f t="array" ref="E40">_xlfn.IFS($D40&gt;=40%,50,AND($D40&lt;40%,$D40&gt;=32%),40,AND($D40&lt;32%,$D40&gt;=24%),30,AND($D40&lt;24%,$D40&gt;=16%),20,AND($D40&lt;16%,$D40&gt;=8%),10,$D40&lt;8%,0)</f>
        <v>0</v>
      </c>
      <c r="F40" s="55"/>
      <c r="G40" s="64" cm="1">
        <f t="array" ref="G40">_xlfn.IFS($F40="",0,AND($F40&lt;&gt;"",$F40&lt;=10%),50,AND($F40&gt;10%,$F40&lt;=20%),40,AND($F40&gt;20%,$F40&lt;=30%),30,AND($F40&gt;30%,$F40&lt;=40%),20,AND($F40&gt;40%,$F40&lt;=50%),10,$F40&gt;50%,0)</f>
        <v>0</v>
      </c>
      <c r="H40" s="56"/>
      <c r="I40" s="64" cm="1">
        <f t="array" ref="I40">_xlfn.IFS($H40&gt;=50%,50,AND($H40&lt;50%,$H40&gt;=40%),40,AND($H40&lt;40%,$H40&gt;=30%),30,AND($H40&lt;30%,$H40&gt;=20%),20,AND($H40&lt;20%,$H40&gt;=10%),10,$H40&lt;10%,0)</f>
        <v>0</v>
      </c>
      <c r="J40" s="108"/>
      <c r="K40" s="64" cm="1">
        <f t="array" ref="K40">_xlfn.IFS($J40&gt;=50%,25,AND($J40&lt;50%,$J40&gt;=40%),20,AND($J40&lt;40%,$J40&gt;=30%),15,AND($J40&lt;30%,$J40&gt;=20%),10,AND($J40&lt;20%,$J40&gt;=10%),5,$J40&lt;10%,0)</f>
        <v>0</v>
      </c>
      <c r="L40" s="97"/>
      <c r="M40" s="96"/>
      <c r="N40" s="61">
        <f t="shared" si="7"/>
        <v>0</v>
      </c>
      <c r="O40" s="62" t="e">
        <f t="shared" si="8"/>
        <v>#DIV/0!</v>
      </c>
      <c r="P40" s="63" t="e">
        <f t="shared" si="9"/>
        <v>#DIV/0!</v>
      </c>
    </row>
    <row r="41" spans="1:18" x14ac:dyDescent="0.25">
      <c r="B41" s="107"/>
      <c r="C41" s="107"/>
      <c r="D41" s="55"/>
      <c r="E41" s="64" cm="1">
        <f t="array" ref="E41">_xlfn.IFS($D41&gt;=40%,50,AND($D41&lt;40%,$D41&gt;=32%),40,AND($D41&lt;32%,$D41&gt;=24%),30,AND($D41&lt;24%,$D41&gt;=16%),20,AND($D41&lt;16%,$D41&gt;=8%),10,$D41&lt;8%,0)</f>
        <v>0</v>
      </c>
      <c r="F41" s="55"/>
      <c r="G41" s="64" cm="1">
        <f t="array" ref="G41">_xlfn.IFS($F41="",0,AND($F41&lt;&gt;"",$F41&lt;=10%),50,AND($F41&gt;10%,$F41&lt;=20%),40,AND($F41&gt;20%,$F41&lt;=30%),30,AND($F41&gt;30%,$F41&lt;=40%),20,AND($F41&gt;40%,$F41&lt;=50%),10,$F41&gt;50%,0)</f>
        <v>0</v>
      </c>
      <c r="H41" s="56"/>
      <c r="I41" s="64" cm="1">
        <f t="array" ref="I41">_xlfn.IFS($H41&gt;=50%,50,AND($H41&lt;50%,$H41&gt;=40%),40,AND($H41&lt;40%,$H41&gt;=30%),30,AND($H41&lt;30%,$H41&gt;=20%),20,AND($H41&lt;20%,$H41&gt;=10%),10,$H41&lt;10%,0)</f>
        <v>0</v>
      </c>
      <c r="J41" s="108"/>
      <c r="K41" s="64" cm="1">
        <f t="array" ref="K41">_xlfn.IFS($J41&gt;=50%,25,AND($J41&lt;50%,$J41&gt;=40%),20,AND($J41&lt;40%,$J41&gt;=30%),15,AND($J41&lt;30%,$J41&gt;=20%),10,AND($J41&lt;20%,$J41&gt;=10%),5,$J41&lt;10%,0)</f>
        <v>0</v>
      </c>
      <c r="L41" s="97"/>
      <c r="M41" s="96"/>
      <c r="N41" s="61">
        <f t="shared" si="7"/>
        <v>0</v>
      </c>
      <c r="O41" s="62" t="e">
        <f t="shared" si="8"/>
        <v>#DIV/0!</v>
      </c>
      <c r="P41" s="63" t="e">
        <f t="shared" si="9"/>
        <v>#DIV/0!</v>
      </c>
    </row>
    <row r="42" spans="1:18" x14ac:dyDescent="0.25">
      <c r="D42" s="4"/>
      <c r="E42" s="34"/>
      <c r="H42" s="92"/>
      <c r="N42" s="36"/>
      <c r="O42" s="3"/>
      <c r="P42" s="3"/>
    </row>
    <row r="43" spans="1:18" x14ac:dyDescent="0.25">
      <c r="D43" s="4"/>
      <c r="E43" s="34"/>
      <c r="H43" s="3"/>
      <c r="N43" s="36"/>
      <c r="O43" s="3"/>
      <c r="P43" s="3"/>
    </row>
    <row r="44" spans="1:18" x14ac:dyDescent="0.25">
      <c r="A44" s="8" t="s">
        <v>6</v>
      </c>
      <c r="B44" s="18"/>
      <c r="C44" s="18"/>
      <c r="D44" s="19"/>
      <c r="E44" s="25" t="s">
        <v>12</v>
      </c>
      <c r="F44" s="104">
        <v>0</v>
      </c>
      <c r="H44" s="3"/>
      <c r="N44" s="36"/>
      <c r="O44" s="3"/>
      <c r="P44" s="3"/>
    </row>
    <row r="45" spans="1:18" x14ac:dyDescent="0.25">
      <c r="B45" s="2" t="s">
        <v>56</v>
      </c>
      <c r="Q45" s="57"/>
      <c r="R45" s="58"/>
    </row>
    <row r="46" spans="1:18" ht="30" customHeight="1" x14ac:dyDescent="0.25">
      <c r="B46" s="75" t="s">
        <v>22</v>
      </c>
      <c r="C46" s="75" t="s">
        <v>3</v>
      </c>
      <c r="D46" s="76" t="s">
        <v>63</v>
      </c>
      <c r="E46" s="97"/>
      <c r="F46" s="96"/>
      <c r="G46" s="97"/>
      <c r="H46" s="96"/>
      <c r="I46" s="96"/>
      <c r="J46" s="96"/>
      <c r="K46" s="96"/>
      <c r="L46" s="96"/>
      <c r="M46" s="96"/>
      <c r="N46" s="96"/>
      <c r="O46" s="96"/>
      <c r="P46" s="90" t="s">
        <v>25</v>
      </c>
      <c r="Q46"/>
    </row>
    <row r="47" spans="1:18" x14ac:dyDescent="0.25">
      <c r="B47" s="107"/>
      <c r="C47" s="107"/>
      <c r="D47" s="63">
        <f>$F$44*5%</f>
        <v>0</v>
      </c>
      <c r="E47" s="97"/>
      <c r="F47" s="96"/>
      <c r="G47" s="97"/>
      <c r="H47" s="96"/>
      <c r="I47" s="96"/>
      <c r="J47" s="96"/>
      <c r="K47" s="96"/>
      <c r="L47" s="96"/>
      <c r="M47" s="96"/>
      <c r="N47" s="96"/>
      <c r="O47" s="96"/>
      <c r="P47" s="87"/>
      <c r="Q47" t="str">
        <f t="shared" ref="Q47:Q52" si="10">IF(AND($P47&lt;$D47,$P47&lt;&gt;0),"Award Less Than Minimum","")</f>
        <v/>
      </c>
    </row>
    <row r="48" spans="1:18" x14ac:dyDescent="0.25">
      <c r="B48" s="107"/>
      <c r="C48" s="107"/>
      <c r="D48" s="63">
        <f t="shared" ref="D48:D52" si="11">$F$44*5%</f>
        <v>0</v>
      </c>
      <c r="E48" s="97"/>
      <c r="F48" s="96"/>
      <c r="G48" s="97"/>
      <c r="H48" s="96"/>
      <c r="I48" s="96"/>
      <c r="J48" s="96"/>
      <c r="K48" s="96"/>
      <c r="L48" s="96"/>
      <c r="M48" s="96"/>
      <c r="N48" s="96"/>
      <c r="O48" s="96"/>
      <c r="P48" s="87"/>
      <c r="Q48" t="str">
        <f>IF(AND($P48&lt;$D48,$P48&lt;&gt;0),"Award Less Than Minimum","")</f>
        <v/>
      </c>
    </row>
    <row r="49" spans="1:18" x14ac:dyDescent="0.25">
      <c r="B49" s="107"/>
      <c r="C49" s="107"/>
      <c r="D49" s="63">
        <f t="shared" si="11"/>
        <v>0</v>
      </c>
      <c r="E49" s="97"/>
      <c r="F49" s="96"/>
      <c r="G49" s="97"/>
      <c r="H49" s="96"/>
      <c r="I49" s="96"/>
      <c r="J49" s="96"/>
      <c r="K49" s="96"/>
      <c r="L49" s="96"/>
      <c r="M49" s="96"/>
      <c r="N49" s="96"/>
      <c r="O49" s="96"/>
      <c r="P49" s="87"/>
      <c r="Q49" t="str">
        <f t="shared" si="10"/>
        <v/>
      </c>
    </row>
    <row r="50" spans="1:18" x14ac:dyDescent="0.25">
      <c r="B50" s="107"/>
      <c r="C50" s="107"/>
      <c r="D50" s="63">
        <f t="shared" si="11"/>
        <v>0</v>
      </c>
      <c r="E50" s="97"/>
      <c r="F50" s="96"/>
      <c r="G50" s="97"/>
      <c r="H50" s="96"/>
      <c r="I50" s="96"/>
      <c r="J50" s="96"/>
      <c r="K50" s="96"/>
      <c r="L50" s="96"/>
      <c r="M50" s="96"/>
      <c r="N50" s="96"/>
      <c r="O50" s="96"/>
      <c r="P50" s="87"/>
      <c r="Q50" t="str">
        <f t="shared" si="10"/>
        <v/>
      </c>
    </row>
    <row r="51" spans="1:18" x14ac:dyDescent="0.25">
      <c r="B51" s="107"/>
      <c r="C51" s="107"/>
      <c r="D51" s="63">
        <f>$F$44*5%</f>
        <v>0</v>
      </c>
      <c r="E51" s="97"/>
      <c r="F51" s="96"/>
      <c r="G51" s="97"/>
      <c r="H51" s="96"/>
      <c r="I51" s="96"/>
      <c r="J51" s="96"/>
      <c r="K51" s="96"/>
      <c r="L51" s="96"/>
      <c r="M51" s="96"/>
      <c r="N51" s="96"/>
      <c r="O51" s="96"/>
      <c r="P51" s="87"/>
      <c r="Q51" t="str">
        <f t="shared" si="10"/>
        <v/>
      </c>
    </row>
    <row r="52" spans="1:18" x14ac:dyDescent="0.25">
      <c r="B52" s="107"/>
      <c r="C52" s="107"/>
      <c r="D52" s="63">
        <f t="shared" si="11"/>
        <v>0</v>
      </c>
      <c r="E52" s="97"/>
      <c r="F52" s="96"/>
      <c r="G52" s="97"/>
      <c r="H52" s="96"/>
      <c r="I52" s="96"/>
      <c r="J52" s="96"/>
      <c r="K52" s="96"/>
      <c r="L52" s="96"/>
      <c r="M52" s="96"/>
      <c r="N52" s="96"/>
      <c r="O52" s="96"/>
      <c r="P52" s="87"/>
      <c r="Q52" t="str">
        <f t="shared" si="10"/>
        <v/>
      </c>
    </row>
    <row r="53" spans="1:18" x14ac:dyDescent="0.25">
      <c r="C53"/>
      <c r="D53" s="39" t="s">
        <v>64</v>
      </c>
      <c r="J53" s="39"/>
      <c r="K53" s="34"/>
      <c r="M53" s="34"/>
      <c r="O53" s="34"/>
    </row>
    <row r="54" spans="1:18" x14ac:dyDescent="0.25">
      <c r="B54" s="2" t="s">
        <v>58</v>
      </c>
    </row>
    <row r="55" spans="1:18" ht="60" x14ac:dyDescent="0.25">
      <c r="B55" s="75" t="s">
        <v>22</v>
      </c>
      <c r="C55" s="75" t="s">
        <v>3</v>
      </c>
      <c r="D55" s="76" t="s">
        <v>15</v>
      </c>
      <c r="E55" s="9" t="s">
        <v>8</v>
      </c>
      <c r="F55" s="76" t="s">
        <v>24</v>
      </c>
      <c r="G55" s="9" t="s">
        <v>8</v>
      </c>
      <c r="H55" s="77" t="s">
        <v>134</v>
      </c>
      <c r="I55" s="9" t="s">
        <v>8</v>
      </c>
      <c r="J55" s="77" t="s">
        <v>27</v>
      </c>
      <c r="K55" s="9" t="s">
        <v>8</v>
      </c>
      <c r="L55" s="77" t="s">
        <v>29</v>
      </c>
      <c r="M55" s="79" t="s">
        <v>8</v>
      </c>
      <c r="N55" s="81" t="s">
        <v>9</v>
      </c>
      <c r="O55" s="78" t="s">
        <v>14</v>
      </c>
      <c r="P55" s="78" t="s">
        <v>25</v>
      </c>
    </row>
    <row r="56" spans="1:18" x14ac:dyDescent="0.25">
      <c r="B56" s="107"/>
      <c r="C56" s="107"/>
      <c r="D56" s="55"/>
      <c r="E56" s="64" cm="1">
        <f t="array" ref="E56">_xlfn.IFS($D56&gt;=90%,50,AND($D56&lt;90%,$D56&gt;=75%),40,AND($D56&lt;75%,$D56&gt;=60%),30,AND($D56&lt;60%,$D56&gt;=45%),20,AND($D56&lt;45%,$D56&gt;=30%),10,$D56&lt;30%,0)</f>
        <v>0</v>
      </c>
      <c r="F56" s="55"/>
      <c r="G56" s="64" cm="1">
        <f t="array" ref="G56">_xlfn.IFS($F56="",0,AND($F56&lt;&gt;"",$F56&lt;=7%),50,AND($F56&gt;7%,$F56&lt;=15%),40,AND($F56&gt;15%,$F56&lt;=23%),30,AND($F56&gt;23%,$F56&lt;=31%),20,AND($F56&gt;31%,$F56&lt;=39%),10,$F56&gt;39%,0)</f>
        <v>0</v>
      </c>
      <c r="H56" s="56"/>
      <c r="I56" s="64" cm="1">
        <f t="array" ref="I56">_xlfn.IFS($H56&gt;=50%,25,AND($H56&lt;50%,$H56&gt;=40%),20,AND($H56&lt;40%,$H56&gt;=30%),15,AND($H56&lt;30%,$H56&gt;=20%),10,AND($H56&lt;20%,$H56&gt;=10%),5,$H56&lt;10%,0)</f>
        <v>0</v>
      </c>
      <c r="J56" s="56"/>
      <c r="K56" s="64" cm="1">
        <f t="array" ref="K56">_xlfn.IFS($J56&gt;=90%,25,AND($J56&lt;90%,$J56&gt;=75%),20,AND($J56&lt;75%,$J56&gt;=60%),15,AND($J56&lt;60,$J56&gt;=45%),10,AND($J56&lt;45%,$J56&gt;=30%),5,$J56&lt;30%,0)</f>
        <v>0</v>
      </c>
      <c r="L56" s="54"/>
      <c r="M56" s="64" cm="1">
        <f t="array" ref="M56">_xlfn.IFS($L56="",0,AND($L56&lt;&gt;"",$L56&lt;=30),25,AND($L56&gt;30,$L56&lt;=60),20,AND($L56&gt;60,$L56&lt;=90),15,AND($L56&gt;90,$L56&lt;=120),10,AND($L56&gt;120,$L56&lt;=150),5,$L56&gt;150,0)</f>
        <v>0</v>
      </c>
      <c r="N56" s="61">
        <f>SUM(E56,G56,I56,K56,M56)</f>
        <v>0</v>
      </c>
      <c r="O56" s="62" t="e">
        <f>N56/SUM($N$56:$N$60)</f>
        <v>#DIV/0!</v>
      </c>
      <c r="P56" s="82" t="e">
        <f>O56*($F$44-SUM($P$47:$P$52))</f>
        <v>#DIV/0!</v>
      </c>
    </row>
    <row r="57" spans="1:18" x14ac:dyDescent="0.25">
      <c r="B57" s="107"/>
      <c r="C57" s="107"/>
      <c r="D57" s="55"/>
      <c r="E57" s="64" cm="1">
        <f t="array" ref="E57">_xlfn.IFS($D57&gt;=90%,50,AND($D57&lt;90%,$D57&gt;=75%),40,AND($D57&lt;75%,$D57&gt;=60%),30,AND($D57&lt;60%,$D57&gt;=45%),20,AND($D57&lt;45%,$D57&gt;=30%),10,$D57&lt;30%,0)</f>
        <v>0</v>
      </c>
      <c r="F57" s="55"/>
      <c r="G57" s="64" cm="1">
        <f t="array" ref="G57">_xlfn.IFS($F57="",0,AND($F57&lt;&gt;"",$F57&lt;=7%),50,AND($F57&gt;7%,$F57&lt;=15%),40,AND($F57&gt;15%,$F57&lt;=23%),30,AND($F57&gt;23%,$F57&lt;=31%),20,AND($F57&gt;31%,$F57&lt;=39%),10,$F57&gt;39%,0)</f>
        <v>0</v>
      </c>
      <c r="H57" s="56"/>
      <c r="I57" s="64" cm="1">
        <f t="array" ref="I57">_xlfn.IFS($H57&gt;=50%,25,AND($H57&lt;50%,$H57&gt;=40%),20,AND($H57&lt;40%,$H57&gt;=30%),15,AND($H57&lt;30%,$H57&gt;=20%),10,AND($H57&lt;20%,$H57&gt;=10%),5,$H57&lt;10%,0)</f>
        <v>0</v>
      </c>
      <c r="J57" s="56"/>
      <c r="K57" s="64" cm="1">
        <f t="array" ref="K57">_xlfn.IFS($J57&gt;=90%,25,AND($J57&lt;90%,$J57&gt;=75%),20,AND($J57&lt;75%,$J57&gt;=60%),15,AND($J57&lt;60,$J57&gt;=45%),10,AND($J57&lt;45%,$J57&gt;=30%),5,$J57&lt;30%,0)</f>
        <v>0</v>
      </c>
      <c r="L57" s="54"/>
      <c r="M57" s="64" cm="1">
        <f t="array" ref="M57">_xlfn.IFS($L57="",0,AND($L57&lt;&gt;"",$L57&lt;=30),25,AND($L57&gt;30,$L57&lt;=60),20,AND($L57&gt;60,$L57&lt;=90),15,AND($L57&gt;90,$L57&lt;=120),10,AND($L57&gt;120,$L57&lt;=150),5,$L57&gt;150,0)</f>
        <v>0</v>
      </c>
      <c r="N57" s="61">
        <f t="shared" ref="N57:N60" si="12">SUM(E57,G57,I57,K57,M57)</f>
        <v>0</v>
      </c>
      <c r="O57" s="62" t="e">
        <f t="shared" ref="O57:O60" si="13">N57/SUM($N$56:$N$60)</f>
        <v>#DIV/0!</v>
      </c>
      <c r="P57" s="82" t="e">
        <f t="shared" ref="P57:P60" si="14">O57*($F$44-SUM($P$47:$P$52))</f>
        <v>#DIV/0!</v>
      </c>
    </row>
    <row r="58" spans="1:18" x14ac:dyDescent="0.25">
      <c r="B58" s="107"/>
      <c r="C58" s="107"/>
      <c r="D58" s="55"/>
      <c r="E58" s="64" cm="1">
        <f t="array" ref="E58">_xlfn.IFS($D58&gt;=90%,50,AND($D58&lt;90%,$D58&gt;=75%),40,AND($D58&lt;75%,$D58&gt;=60%),30,AND($D58&lt;60%,$D58&gt;=45%),20,AND($D58&lt;45%,$D58&gt;=30%),10,$D58&lt;30%,0)</f>
        <v>0</v>
      </c>
      <c r="F58" s="55"/>
      <c r="G58" s="64" cm="1">
        <f t="array" ref="G58">_xlfn.IFS($F58="",0,AND($F58&lt;&gt;"",$F58&lt;=7%),50,AND($F58&gt;7%,$F58&lt;=15%),40,AND($F58&gt;15%,$F58&lt;=23%),30,AND($F58&gt;23%,$F58&lt;=31%),20,AND($F58&gt;31%,$F58&lt;=39%),10,$F58&gt;39%,0)</f>
        <v>0</v>
      </c>
      <c r="H58" s="56"/>
      <c r="I58" s="64" cm="1">
        <f t="array" ref="I58">_xlfn.IFS($H58&gt;=50%,25,AND($H58&lt;50%,$H58&gt;=40%),20,AND($H58&lt;40%,$H58&gt;=30%),15,AND($H58&lt;30%,$H58&gt;=20%),10,AND($H58&lt;20%,$H58&gt;=10%),5,$H58&lt;10%,0)</f>
        <v>0</v>
      </c>
      <c r="J58" s="56"/>
      <c r="K58" s="64" cm="1">
        <f t="array" ref="K58">_xlfn.IFS($J58&gt;=90%,25,AND($J58&lt;90%,$J58&gt;=75%),20,AND($J58&lt;75%,$J58&gt;=60%),15,AND($J58&lt;60,$J58&gt;=45%),10,AND($J58&lt;45%,$J58&gt;=30%),5,$J58&lt;30%,0)</f>
        <v>0</v>
      </c>
      <c r="L58" s="54"/>
      <c r="M58" s="64" cm="1">
        <f t="array" ref="M58">_xlfn.IFS($L58="",0,AND($L58&lt;&gt;"",$L58&lt;=30),25,AND($L58&gt;30,$L58&lt;=60),20,AND($L58&gt;60,$L58&lt;=90),15,AND($L58&gt;90,$L58&lt;=120),10,AND($L58&gt;120,$L58&lt;=150),5,$L58&gt;150,0)</f>
        <v>0</v>
      </c>
      <c r="N58" s="61">
        <f t="shared" si="12"/>
        <v>0</v>
      </c>
      <c r="O58" s="62" t="e">
        <f t="shared" si="13"/>
        <v>#DIV/0!</v>
      </c>
      <c r="P58" s="82" t="e">
        <f>O58*($F$44-SUM($P$47:$P$52))</f>
        <v>#DIV/0!</v>
      </c>
    </row>
    <row r="59" spans="1:18" x14ac:dyDescent="0.25">
      <c r="B59" s="107"/>
      <c r="C59" s="107"/>
      <c r="D59" s="55"/>
      <c r="E59" s="64" cm="1">
        <f t="array" ref="E59">_xlfn.IFS($D59&gt;=90%,50,AND($D59&lt;90%,$D59&gt;=75%),40,AND($D59&lt;75%,$D59&gt;=60%),30,AND($D59&lt;60%,$D59&gt;=45%),20,AND($D59&lt;45%,$D59&gt;=30%),10,$D59&lt;30%,0)</f>
        <v>0</v>
      </c>
      <c r="F59" s="55"/>
      <c r="G59" s="64" cm="1">
        <f t="array" ref="G59">_xlfn.IFS($F59="",0,AND($F59&lt;&gt;"",$F59&lt;=7%),50,AND($F59&gt;7%,$F59&lt;=15%),40,AND($F59&gt;15%,$F59&lt;=23%),30,AND($F59&gt;23%,$F59&lt;=31%),20,AND($F59&gt;31%,$F59&lt;=39%),10,$F59&gt;39%,0)</f>
        <v>0</v>
      </c>
      <c r="H59" s="56"/>
      <c r="I59" s="64" cm="1">
        <f t="array" ref="I59">_xlfn.IFS($H59&gt;=50%,25,AND($H59&lt;50%,$H59&gt;=40%),20,AND($H59&lt;40%,$H59&gt;=30%),15,AND($H59&lt;30%,$H59&gt;=20%),10,AND($H59&lt;20%,$H59&gt;=10%),5,$H59&lt;10%,0)</f>
        <v>0</v>
      </c>
      <c r="J59" s="56"/>
      <c r="K59" s="64" cm="1">
        <f t="array" ref="K59">_xlfn.IFS($J59&gt;=90%,25,AND($J59&lt;90%,$J59&gt;=75%),20,AND($J59&lt;75%,$J59&gt;=60%),15,AND($J59&lt;60,$J59&gt;=45%),10,AND($J59&lt;45%,$J59&gt;=30%),5,$J59&lt;30%,0)</f>
        <v>0</v>
      </c>
      <c r="L59" s="54"/>
      <c r="M59" s="64" cm="1">
        <f t="array" ref="M59">_xlfn.IFS($L59="",0,AND($L59&lt;&gt;"",$L59&lt;=30),25,AND($L59&gt;30,$L59&lt;=60),20,AND($L59&gt;60,$L59&lt;=90),15,AND($L59&gt;90,$L59&lt;=120),10,AND($L59&gt;120,$L59&lt;=150),5,$L59&gt;150,0)</f>
        <v>0</v>
      </c>
      <c r="N59" s="61">
        <f t="shared" si="12"/>
        <v>0</v>
      </c>
      <c r="O59" s="62" t="e">
        <f t="shared" si="13"/>
        <v>#DIV/0!</v>
      </c>
      <c r="P59" s="82" t="e">
        <f t="shared" si="14"/>
        <v>#DIV/0!</v>
      </c>
    </row>
    <row r="60" spans="1:18" x14ac:dyDescent="0.25">
      <c r="B60" s="107"/>
      <c r="C60" s="107"/>
      <c r="D60" s="55"/>
      <c r="E60" s="64" cm="1">
        <f t="array" ref="E60">_xlfn.IFS($D60&gt;=90%,50,AND($D60&lt;90%,$D60&gt;=75%),40,AND($D60&lt;75%,$D60&gt;=60%),30,AND($D60&lt;60%,$D60&gt;=45%),20,AND($D60&lt;45%,$D60&gt;=30%),10,$D60&lt;30%,0)</f>
        <v>0</v>
      </c>
      <c r="F60" s="55"/>
      <c r="G60" s="64" cm="1">
        <f t="array" ref="G60">_xlfn.IFS($F60="",0,AND($F60&lt;&gt;"",$F60&lt;=7%),50,AND($F60&gt;7%,$F60&lt;=15%),40,AND($F60&gt;15%,$F60&lt;=23%),30,AND($F60&gt;23%,$F60&lt;=31%),20,AND($F60&gt;31%,$F60&lt;=39%),10,$F60&gt;39%,0)</f>
        <v>0</v>
      </c>
      <c r="H60" s="56"/>
      <c r="I60" s="64" cm="1">
        <f t="array" ref="I60">_xlfn.IFS($H60&gt;=50%,25,AND($H60&lt;50%,$H60&gt;=40%),20,AND($H60&lt;40%,$H60&gt;=30%),15,AND($H60&lt;30%,$H60&gt;=20%),10,AND($H60&lt;20%,$H60&gt;=10%),5,$H60&lt;10%,0)</f>
        <v>0</v>
      </c>
      <c r="J60" s="56"/>
      <c r="K60" s="64" cm="1">
        <f t="array" ref="K60">_xlfn.IFS($J60&gt;=90%,25,AND($J60&lt;90%,$J60&gt;=75%),20,AND($J60&lt;75%,$J60&gt;=60%),15,AND($J60&lt;60,$J60&gt;=45%),10,AND($J60&lt;45%,$J60&gt;=30%),5,$J60&lt;30%,0)</f>
        <v>0</v>
      </c>
      <c r="L60" s="54"/>
      <c r="M60" s="64" cm="1">
        <f t="array" ref="M60">_xlfn.IFS($L60="",0,AND($L60&lt;&gt;"",$L60&lt;=30),25,AND($L60&gt;30,$L60&lt;=60),20,AND($L60&gt;60,$L60&lt;=90),15,AND($L60&gt;90,$L60&lt;=120),10,AND($L60&gt;120,$L60&lt;=150),5,$L60&gt;150,0)</f>
        <v>0</v>
      </c>
      <c r="N60" s="61">
        <f t="shared" si="12"/>
        <v>0</v>
      </c>
      <c r="O60" s="62" t="e">
        <f t="shared" si="13"/>
        <v>#DIV/0!</v>
      </c>
      <c r="P60" s="82" t="e">
        <f t="shared" si="14"/>
        <v>#DIV/0!</v>
      </c>
    </row>
    <row r="61" spans="1:18" x14ac:dyDescent="0.25">
      <c r="D61" s="4"/>
      <c r="E61" s="34"/>
      <c r="H61" s="3"/>
      <c r="I61" s="36"/>
      <c r="J61" s="27" t="s">
        <v>28</v>
      </c>
      <c r="L61" s="40"/>
      <c r="N61" s="36"/>
      <c r="O61" s="3"/>
      <c r="P61" s="3"/>
    </row>
    <row r="62" spans="1:18" x14ac:dyDescent="0.25">
      <c r="D62" s="4"/>
      <c r="E62" s="34"/>
      <c r="H62" s="3"/>
      <c r="I62" s="36"/>
      <c r="N62" s="36"/>
      <c r="O62" s="3"/>
      <c r="P62" s="3"/>
    </row>
    <row r="63" spans="1:18" x14ac:dyDescent="0.25">
      <c r="A63" s="10" t="s">
        <v>7</v>
      </c>
      <c r="B63" s="38"/>
      <c r="C63" s="20"/>
      <c r="D63" s="21"/>
      <c r="E63" s="26" t="s">
        <v>13</v>
      </c>
      <c r="F63" s="105">
        <v>0</v>
      </c>
      <c r="J63" s="4"/>
      <c r="K63" s="34"/>
      <c r="L63" s="4"/>
      <c r="M63" s="34"/>
      <c r="O63" s="3"/>
      <c r="P63" s="3"/>
    </row>
    <row r="64" spans="1:18" x14ac:dyDescent="0.25">
      <c r="B64" s="2" t="s">
        <v>56</v>
      </c>
      <c r="Q64" s="57"/>
      <c r="R64" s="58"/>
    </row>
    <row r="65" spans="2:17" ht="30" customHeight="1" x14ac:dyDescent="0.25">
      <c r="B65" s="83" t="s">
        <v>22</v>
      </c>
      <c r="C65" s="83" t="s">
        <v>3</v>
      </c>
      <c r="D65" s="84" t="s">
        <v>63</v>
      </c>
      <c r="E65" s="97"/>
      <c r="F65" s="96"/>
      <c r="G65" s="97"/>
      <c r="H65" s="96"/>
      <c r="I65" s="96"/>
      <c r="J65" s="96"/>
      <c r="K65" s="96"/>
      <c r="L65" s="96"/>
      <c r="M65" s="96"/>
      <c r="N65" s="96"/>
      <c r="O65" s="96"/>
      <c r="P65" s="89" t="s">
        <v>25</v>
      </c>
      <c r="Q65"/>
    </row>
    <row r="66" spans="2:17" x14ac:dyDescent="0.25">
      <c r="B66" s="107"/>
      <c r="C66" s="107"/>
      <c r="D66" s="63">
        <f>$F$63*5%</f>
        <v>0</v>
      </c>
      <c r="E66" s="97"/>
      <c r="F66" s="96"/>
      <c r="G66" s="97"/>
      <c r="H66" s="96"/>
      <c r="I66" s="96"/>
      <c r="J66" s="96"/>
      <c r="K66" s="96"/>
      <c r="L66" s="96"/>
      <c r="M66" s="96"/>
      <c r="N66" s="96"/>
      <c r="O66" s="96"/>
      <c r="P66" s="87"/>
      <c r="Q66" t="str">
        <f>IF(AND($P66&lt;$D66,$P66&lt;&gt;0),"Award Less Than Minimum","")</f>
        <v/>
      </c>
    </row>
    <row r="67" spans="2:17" x14ac:dyDescent="0.25">
      <c r="B67" s="107"/>
      <c r="C67" s="107"/>
      <c r="D67" s="63">
        <f>$F$63*5%</f>
        <v>0</v>
      </c>
      <c r="E67" s="97"/>
      <c r="F67" s="96"/>
      <c r="G67" s="97"/>
      <c r="H67" s="96"/>
      <c r="I67" s="96"/>
      <c r="J67" s="96"/>
      <c r="K67" s="96"/>
      <c r="L67" s="96"/>
      <c r="M67" s="96"/>
      <c r="N67" s="96"/>
      <c r="O67" s="96"/>
      <c r="P67" s="87"/>
      <c r="Q67" t="str">
        <f t="shared" ref="Q67:Q71" si="15">IF(AND($P67&lt;$D67,$P67&lt;&gt;0),"Award Less Than Minimum","")</f>
        <v/>
      </c>
    </row>
    <row r="68" spans="2:17" x14ac:dyDescent="0.25">
      <c r="B68" s="107"/>
      <c r="C68" s="107"/>
      <c r="D68" s="63">
        <f t="shared" ref="D68:D71" si="16">$F$63*5%</f>
        <v>0</v>
      </c>
      <c r="E68" s="97"/>
      <c r="F68" s="96"/>
      <c r="G68" s="97"/>
      <c r="H68" s="96"/>
      <c r="I68" s="96"/>
      <c r="J68" s="96"/>
      <c r="K68" s="96"/>
      <c r="L68" s="96"/>
      <c r="M68" s="96"/>
      <c r="N68" s="96"/>
      <c r="O68" s="96"/>
      <c r="P68" s="87"/>
      <c r="Q68" t="str">
        <f t="shared" si="15"/>
        <v/>
      </c>
    </row>
    <row r="69" spans="2:17" x14ac:dyDescent="0.25">
      <c r="B69" s="107"/>
      <c r="C69" s="107"/>
      <c r="D69" s="63">
        <f t="shared" si="16"/>
        <v>0</v>
      </c>
      <c r="E69" s="97"/>
      <c r="F69" s="96"/>
      <c r="G69" s="97"/>
      <c r="H69" s="96"/>
      <c r="I69" s="96"/>
      <c r="J69" s="96"/>
      <c r="K69" s="96"/>
      <c r="L69" s="96"/>
      <c r="M69" s="96"/>
      <c r="N69" s="96"/>
      <c r="O69" s="96"/>
      <c r="P69" s="87"/>
      <c r="Q69" t="str">
        <f t="shared" si="15"/>
        <v/>
      </c>
    </row>
    <row r="70" spans="2:17" x14ac:dyDescent="0.25">
      <c r="B70" s="107"/>
      <c r="C70" s="107"/>
      <c r="D70" s="63">
        <f t="shared" si="16"/>
        <v>0</v>
      </c>
      <c r="E70" s="97"/>
      <c r="F70" s="96"/>
      <c r="G70" s="97"/>
      <c r="H70" s="96"/>
      <c r="I70" s="96"/>
      <c r="J70" s="96"/>
      <c r="K70" s="96"/>
      <c r="L70" s="96"/>
      <c r="M70" s="96"/>
      <c r="N70" s="96"/>
      <c r="O70" s="96"/>
      <c r="P70" s="87"/>
      <c r="Q70" t="str">
        <f t="shared" si="15"/>
        <v/>
      </c>
    </row>
    <row r="71" spans="2:17" x14ac:dyDescent="0.25">
      <c r="B71" s="107"/>
      <c r="C71" s="107"/>
      <c r="D71" s="63">
        <f t="shared" si="16"/>
        <v>0</v>
      </c>
      <c r="E71" s="97"/>
      <c r="F71" s="96"/>
      <c r="G71" s="97"/>
      <c r="H71" s="96"/>
      <c r="I71" s="96"/>
      <c r="J71" s="96"/>
      <c r="K71" s="96"/>
      <c r="L71" s="96"/>
      <c r="M71" s="96"/>
      <c r="N71" s="96"/>
      <c r="O71" s="96"/>
      <c r="P71" s="87"/>
      <c r="Q71" t="str">
        <f t="shared" si="15"/>
        <v/>
      </c>
    </row>
    <row r="72" spans="2:17" x14ac:dyDescent="0.25">
      <c r="C72"/>
      <c r="D72" s="39" t="s">
        <v>64</v>
      </c>
      <c r="J72" s="39"/>
      <c r="K72" s="34"/>
      <c r="M72" s="34"/>
      <c r="O72" s="34"/>
    </row>
    <row r="73" spans="2:17" x14ac:dyDescent="0.25">
      <c r="B73" s="2" t="s">
        <v>58</v>
      </c>
    </row>
    <row r="74" spans="2:17" ht="60" x14ac:dyDescent="0.25">
      <c r="B74" s="83" t="s">
        <v>22</v>
      </c>
      <c r="C74" s="83" t="s">
        <v>3</v>
      </c>
      <c r="D74" s="84" t="s">
        <v>17</v>
      </c>
      <c r="E74" s="11" t="s">
        <v>8</v>
      </c>
      <c r="F74" s="84" t="s">
        <v>24</v>
      </c>
      <c r="G74" s="11" t="s">
        <v>8</v>
      </c>
      <c r="H74" s="84" t="s">
        <v>134</v>
      </c>
      <c r="I74" s="11" t="s">
        <v>8</v>
      </c>
      <c r="J74" s="84" t="s">
        <v>18</v>
      </c>
      <c r="K74" s="11" t="s">
        <v>8</v>
      </c>
      <c r="L74" s="98"/>
      <c r="M74" s="96"/>
      <c r="N74" s="85" t="s">
        <v>9</v>
      </c>
      <c r="O74" s="86" t="s">
        <v>14</v>
      </c>
      <c r="P74" s="86" t="s">
        <v>25</v>
      </c>
    </row>
    <row r="75" spans="2:17" x14ac:dyDescent="0.25">
      <c r="B75" s="107"/>
      <c r="C75" s="107"/>
      <c r="D75" s="55"/>
      <c r="E75" s="64" cm="1">
        <f t="array" ref="E75">_xlfn.IFS($D75&gt;=90%,50,AND($D75&lt;90%,$D75&gt;=75%),40,AND($D75&lt;75%,$D75&gt;=60%),30,AND($D75&lt;60%,$D75&gt;=45%),20,AND($D75&lt;45%,$D75&gt;=30%),10,$D75&lt;30%,0)</f>
        <v>0</v>
      </c>
      <c r="F75" s="55"/>
      <c r="G75" s="64" cm="1">
        <f t="array" ref="G75">_xlfn.IFS($F75="",0,AND($F75&lt;&gt;"",$F75&lt;=7%),50,AND($F75&gt;7%,$F75&lt;=15%),40,AND($F75&gt;15%,$F75&lt;=23%),30,AND($F75&gt;23%,$F75&lt;=31%),20,AND($F75&gt;31%,$F75&lt;=39%),10,$F75&gt;39%,0)</f>
        <v>0</v>
      </c>
      <c r="H75" s="56"/>
      <c r="I75" s="64" cm="1">
        <f t="array" ref="I75">_xlfn.IFS($H75&gt;=50%,25,AND($H75&lt;50%,$H75&gt;=40%),20,AND($H75&lt;40%,$H75&gt;=30%),15,AND($H75&lt;30%,$H75&gt;=20%),10,AND($H75&lt;20%,$H75&gt;=10%),5,$H75&lt;10%,0)</f>
        <v>0</v>
      </c>
      <c r="J75" s="93"/>
      <c r="K75" s="65" cm="1">
        <f t="array" ref="K75">_xlfn.IFS($J75="yes",25,$J75&lt;&gt;"yes",0)</f>
        <v>0</v>
      </c>
      <c r="L75" s="98"/>
      <c r="M75" s="96"/>
      <c r="N75" s="61">
        <f>SUM(E75,G75,I75,K75,M75)</f>
        <v>0</v>
      </c>
      <c r="O75" s="62" t="e">
        <f>N75/SUM($N$75:$N$79)</f>
        <v>#DIV/0!</v>
      </c>
      <c r="P75" s="82" t="e">
        <f>O75*($F$63-SUM($P$66:$P$71))</f>
        <v>#DIV/0!</v>
      </c>
    </row>
    <row r="76" spans="2:17" x14ac:dyDescent="0.25">
      <c r="B76" s="107"/>
      <c r="C76" s="107"/>
      <c r="D76" s="55"/>
      <c r="E76" s="64" cm="1">
        <f t="array" ref="E76">_xlfn.IFS($D76&gt;=90%,50,AND($D76&lt;90%,$D76&gt;=75%),40,AND($D76&lt;75%,$D76&gt;=60%),30,AND($D76&lt;60%,$D76&gt;=45%),20,AND($D76&lt;45%,$D76&gt;=30%),10,$D76&lt;30%,0)</f>
        <v>0</v>
      </c>
      <c r="F76" s="55"/>
      <c r="G76" s="64" cm="1">
        <f t="array" ref="G76">_xlfn.IFS($F76="",0,AND($F76&lt;&gt;"",$F76&lt;=7%),50,AND($F76&gt;7%,$F76&lt;=15%),40,AND($F76&gt;15%,$F76&lt;=23%),30,AND($F76&gt;23%,$F76&lt;=31%),20,AND($F76&gt;31%,$F76&lt;=39%),10,$F76&gt;39%,0)</f>
        <v>0</v>
      </c>
      <c r="H76" s="56"/>
      <c r="I76" s="64" cm="1">
        <f t="array" ref="I76">_xlfn.IFS($H76&gt;=50%,25,AND($H76&lt;50%,$H76&gt;=40%),20,AND($H76&lt;40%,$H76&gt;=30%),15,AND($H76&lt;30%,$H76&gt;=20%),10,AND($H76&lt;20%,$H76&gt;=10%),5,$H76&lt;10%,0)</f>
        <v>0</v>
      </c>
      <c r="J76" s="93"/>
      <c r="K76" s="65" cm="1">
        <f t="array" ref="K76">_xlfn.IFS($J76="yes",25,$J76&lt;&gt;"yes",0)</f>
        <v>0</v>
      </c>
      <c r="L76" s="98"/>
      <c r="M76" s="96"/>
      <c r="N76" s="61">
        <f t="shared" ref="N76:N79" si="17">SUM(E76,G76,I76,K76,M76)</f>
        <v>0</v>
      </c>
      <c r="O76" s="62" t="e">
        <f t="shared" ref="O76:O79" si="18">N76/SUM($N$75:$N$79)</f>
        <v>#DIV/0!</v>
      </c>
      <c r="P76" s="82" t="e">
        <f t="shared" ref="P76:P79" si="19">O76*($F$63-SUM($P$66:$P$71))</f>
        <v>#DIV/0!</v>
      </c>
    </row>
    <row r="77" spans="2:17" x14ac:dyDescent="0.25">
      <c r="B77" s="107"/>
      <c r="C77" s="107"/>
      <c r="D77" s="55"/>
      <c r="E77" s="64" cm="1">
        <f t="array" ref="E77">_xlfn.IFS($D77&gt;=90%,50,AND($D77&lt;90%,$D77&gt;=75%),40,AND($D77&lt;75%,$D77&gt;=60%),30,AND($D77&lt;60%,$D77&gt;=45%),20,AND($D77&lt;45%,$D77&gt;=30%),10,$D77&lt;30%,0)</f>
        <v>0</v>
      </c>
      <c r="F77" s="55"/>
      <c r="G77" s="64" cm="1">
        <f t="array" ref="G77">_xlfn.IFS($F77="",0,AND($F77&lt;&gt;"",$F77&lt;=7%),50,AND($F77&gt;7%,$F77&lt;=15%),40,AND($F77&gt;15%,$F77&lt;=23%),30,AND($F77&gt;23%,$F77&lt;=31%),20,AND($F77&gt;31%,$F77&lt;=39%),10,$F77&gt;39%,0)</f>
        <v>0</v>
      </c>
      <c r="H77" s="56"/>
      <c r="I77" s="64" cm="1">
        <f t="array" ref="I77">_xlfn.IFS($H77&gt;=50%,25,AND($H77&lt;50%,$H77&gt;=40%),20,AND($H77&lt;40%,$H77&gt;=30%),15,AND($H77&lt;30%,$H77&gt;=20%),10,AND($H77&lt;20%,$H77&gt;=10%),5,$H77&lt;10%,0)</f>
        <v>0</v>
      </c>
      <c r="J77" s="93"/>
      <c r="K77" s="65" cm="1">
        <f t="array" ref="K77">_xlfn.IFS($J77="yes",25,$J77&lt;&gt;"yes",0)</f>
        <v>0</v>
      </c>
      <c r="L77" s="98"/>
      <c r="M77" s="96"/>
      <c r="N77" s="61">
        <f t="shared" si="17"/>
        <v>0</v>
      </c>
      <c r="O77" s="62" t="e">
        <f t="shared" si="18"/>
        <v>#DIV/0!</v>
      </c>
      <c r="P77" s="82" t="e">
        <f t="shared" si="19"/>
        <v>#DIV/0!</v>
      </c>
    </row>
    <row r="78" spans="2:17" x14ac:dyDescent="0.25">
      <c r="B78" s="107"/>
      <c r="C78" s="107"/>
      <c r="D78" s="55"/>
      <c r="E78" s="64" cm="1">
        <f t="array" ref="E78">_xlfn.IFS($D78&gt;=90%,50,AND($D78&lt;90%,$D78&gt;=75%),40,AND($D78&lt;75%,$D78&gt;=60%),30,AND($D78&lt;60%,$D78&gt;=45%),20,AND($D78&lt;45%,$D78&gt;=30%),10,$D78&lt;30%,0)</f>
        <v>0</v>
      </c>
      <c r="F78" s="55"/>
      <c r="G78" s="64" cm="1">
        <f t="array" ref="G78">_xlfn.IFS($F78="",0,AND($F78&lt;&gt;"",$F78&lt;=7%),50,AND($F78&gt;7%,$F78&lt;=15%),40,AND($F78&gt;15%,$F78&lt;=23%),30,AND($F78&gt;23%,$F78&lt;=31%),20,AND($F78&gt;31%,$F78&lt;=39%),10,$F78&gt;39%,0)</f>
        <v>0</v>
      </c>
      <c r="H78" s="56"/>
      <c r="I78" s="64" cm="1">
        <f t="array" ref="I78">_xlfn.IFS($H78&gt;=50%,25,AND($H78&lt;50%,$H78&gt;=40%),20,AND($H78&lt;40%,$H78&gt;=30%),15,AND($H78&lt;30%,$H78&gt;=20%),10,AND($H78&lt;20%,$H78&gt;=10%),5,$H78&lt;10%,0)</f>
        <v>0</v>
      </c>
      <c r="J78" s="93"/>
      <c r="K78" s="65" cm="1">
        <f t="array" ref="K78">_xlfn.IFS($J78="yes",25,$J78&lt;&gt;"yes",0)</f>
        <v>0</v>
      </c>
      <c r="L78" s="98"/>
      <c r="M78" s="96"/>
      <c r="N78" s="61">
        <f t="shared" si="17"/>
        <v>0</v>
      </c>
      <c r="O78" s="62" t="e">
        <f t="shared" si="18"/>
        <v>#DIV/0!</v>
      </c>
      <c r="P78" s="82" t="e">
        <f>O78*($F$63-SUM($P$66:$P$71))</f>
        <v>#DIV/0!</v>
      </c>
    </row>
    <row r="79" spans="2:17" x14ac:dyDescent="0.25">
      <c r="B79" s="107"/>
      <c r="C79" s="107"/>
      <c r="D79" s="55"/>
      <c r="E79" s="64" cm="1">
        <f t="array" ref="E79">_xlfn.IFS($D79&gt;=90%,50,AND($D79&lt;90%,$D79&gt;=75%),40,AND($D79&lt;75%,$D79&gt;=60%),30,AND($D79&lt;60%,$D79&gt;=45%),20,AND($D79&lt;45%,$D79&gt;=30%),10,$D79&lt;30%,0)</f>
        <v>0</v>
      </c>
      <c r="F79" s="55"/>
      <c r="G79" s="64" cm="1">
        <f t="array" ref="G79">_xlfn.IFS($F79="",0,AND($F79&lt;&gt;"",$F79&lt;=7%),50,AND($F79&gt;7%,$F79&lt;=15%),40,AND($F79&gt;15%,$F79&lt;=23%),30,AND($F79&gt;23%,$F79&lt;=31%),20,AND($F79&gt;31%,$F79&lt;=39%),10,$F79&gt;39%,0)</f>
        <v>0</v>
      </c>
      <c r="H79" s="56"/>
      <c r="I79" s="64" cm="1">
        <f t="array" ref="I79">_xlfn.IFS($H79&gt;=50%,25,AND($H79&lt;50%,$H79&gt;=40%),20,AND($H79&lt;40%,$H79&gt;=30%),15,AND($H79&lt;30%,$H79&gt;=20%),10,AND($H79&lt;20%,$H79&gt;=10%),5,$H79&lt;10%,0)</f>
        <v>0</v>
      </c>
      <c r="J79" s="93"/>
      <c r="K79" s="65" cm="1">
        <f t="array" ref="K79">_xlfn.IFS($J79="yes",25,$J79&lt;&gt;"yes",0)</f>
        <v>0</v>
      </c>
      <c r="L79" s="98"/>
      <c r="M79" s="96"/>
      <c r="N79" s="61">
        <f t="shared" si="17"/>
        <v>0</v>
      </c>
      <c r="O79" s="62" t="e">
        <f t="shared" si="18"/>
        <v>#DIV/0!</v>
      </c>
      <c r="P79" s="82" t="e">
        <f t="shared" si="19"/>
        <v>#DIV/0!</v>
      </c>
    </row>
    <row r="80" spans="2:17" x14ac:dyDescent="0.25">
      <c r="E80" s="36"/>
      <c r="H80" s="3"/>
      <c r="I80" s="36"/>
      <c r="N80" s="36"/>
      <c r="O80" s="3"/>
      <c r="P80" s="3"/>
    </row>
    <row r="83" spans="6:7" x14ac:dyDescent="0.25">
      <c r="F83" s="3"/>
      <c r="G83" s="36"/>
    </row>
    <row r="84" spans="6:7" x14ac:dyDescent="0.25">
      <c r="F84" s="3"/>
      <c r="G84" s="36"/>
    </row>
    <row r="85" spans="6:7" x14ac:dyDescent="0.25">
      <c r="F85" s="12"/>
      <c r="G85" s="37"/>
    </row>
    <row r="86" spans="6:7" x14ac:dyDescent="0.25">
      <c r="F86" s="3"/>
      <c r="G86" s="36"/>
    </row>
  </sheetData>
  <sheetProtection algorithmName="SHA-512" hashValue="xdSpws2g+FGe0Ylv/zOIgpMkpuJkZArSkyx61DBiCskX0A9dJNm7PrLBcVr2valN7xndmP683qV180wZtVjsNQ==" saltValue="e6C9pUjFauHkBD1vGXN3lg==" spinCount="100000" sheet="1" selectLockedCells="1"/>
  <mergeCells count="1">
    <mergeCell ref="C3:D3"/>
  </mergeCells>
  <conditionalFormatting sqref="D8:D13">
    <cfRule type="expression" dxfId="11" priority="12">
      <formula>AND($B8=0,$C8=0)</formula>
    </cfRule>
  </conditionalFormatting>
  <conditionalFormatting sqref="D28:D33">
    <cfRule type="expression" dxfId="10" priority="11">
      <formula>AND($B28=0,$C28=0)</formula>
    </cfRule>
  </conditionalFormatting>
  <conditionalFormatting sqref="D47:D52">
    <cfRule type="expression" dxfId="9" priority="10">
      <formula>AND($B47=0,$C47=0)</formula>
    </cfRule>
  </conditionalFormatting>
  <conditionalFormatting sqref="D66:D71">
    <cfRule type="expression" dxfId="8" priority="9">
      <formula>AND($B66=0,$C66=0)</formula>
    </cfRule>
  </conditionalFormatting>
  <conditionalFormatting sqref="P8:P13">
    <cfRule type="expression" dxfId="7" priority="8">
      <formula>AND($P8&lt;$D8,$P8&lt;&gt;0)</formula>
    </cfRule>
  </conditionalFormatting>
  <conditionalFormatting sqref="P28:P33">
    <cfRule type="expression" dxfId="6" priority="3">
      <formula>AND($P28&lt;$D28,$P28&lt;&gt;0)</formula>
    </cfRule>
  </conditionalFormatting>
  <conditionalFormatting sqref="P47:P52">
    <cfRule type="expression" dxfId="5" priority="2">
      <formula>AND($P47&lt;$D47,$P47&lt;&gt;0)</formula>
    </cfRule>
  </conditionalFormatting>
  <conditionalFormatting sqref="P66:P71">
    <cfRule type="expression" dxfId="4" priority="1">
      <formula>AND($P66&lt;$D66,$P66&lt;&gt;0)</formula>
    </cfRule>
  </conditionalFormatting>
  <conditionalFormatting sqref="Q8:Q13">
    <cfRule type="containsText" dxfId="3" priority="7" operator="containsText" text="Less">
      <formula>NOT(ISERROR(SEARCH("Less",Q8)))</formula>
    </cfRule>
  </conditionalFormatting>
  <conditionalFormatting sqref="Q28:Q33">
    <cfRule type="containsText" dxfId="2" priority="6" operator="containsText" text="Less">
      <formula>NOT(ISERROR(SEARCH("Less",Q28)))</formula>
    </cfRule>
  </conditionalFormatting>
  <conditionalFormatting sqref="Q47:Q52">
    <cfRule type="containsText" dxfId="1" priority="5" operator="containsText" text="Less">
      <formula>NOT(ISERROR(SEARCH("Less",Q47)))</formula>
    </cfRule>
  </conditionalFormatting>
  <conditionalFormatting sqref="Q66:Q71">
    <cfRule type="containsText" dxfId="0" priority="4" operator="containsText" text="Less">
      <formula>NOT(ISERROR(SEARCH("Less",Q66)))</formula>
    </cfRule>
  </conditionalFormatting>
  <dataValidations count="1">
    <dataValidation type="list" allowBlank="1" showInputMessage="1" showErrorMessage="1" sqref="L17:L22 J75:J79" xr:uid="{7CD1EF56-7BAE-440C-9DB1-D7C37FDBBF5D}">
      <formula1>"Yes, No"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A6D16-A167-43E8-A7B9-C0A780BB1903}">
  <dimension ref="A1:M42"/>
  <sheetViews>
    <sheetView showGridLines="0" zoomScaleNormal="100" workbookViewId="0"/>
  </sheetViews>
  <sheetFormatPr defaultRowHeight="15" x14ac:dyDescent="0.25"/>
  <cols>
    <col min="1" max="1" width="31.42578125" customWidth="1"/>
    <col min="2" max="2" width="4.5703125" style="52" bestFit="1" customWidth="1"/>
    <col min="3" max="3" width="6.28515625" customWidth="1"/>
    <col min="4" max="4" width="41.7109375" bestFit="1" customWidth="1"/>
    <col min="5" max="5" width="4.5703125" style="52" bestFit="1" customWidth="1"/>
    <col min="6" max="6" width="6" customWidth="1"/>
    <col min="7" max="7" width="43.5703125" bestFit="1" customWidth="1"/>
    <col min="8" max="8" width="4.5703125" style="52" bestFit="1" customWidth="1"/>
    <col min="9" max="9" width="9.140625" style="53"/>
    <col min="10" max="13" width="5.7109375" style="52" customWidth="1"/>
  </cols>
  <sheetData>
    <row r="1" spans="1:13" x14ac:dyDescent="0.25">
      <c r="A1" s="44" t="s">
        <v>34</v>
      </c>
      <c r="B1" s="52">
        <v>50</v>
      </c>
      <c r="D1" s="44" t="s">
        <v>35</v>
      </c>
      <c r="E1" s="52">
        <v>50</v>
      </c>
      <c r="G1" s="49" t="s">
        <v>38</v>
      </c>
      <c r="H1" s="52">
        <v>50</v>
      </c>
      <c r="J1" s="52" t="s">
        <v>0</v>
      </c>
      <c r="K1" s="52" t="s">
        <v>2</v>
      </c>
      <c r="L1" s="52" t="s">
        <v>1</v>
      </c>
      <c r="M1" s="52" t="s">
        <v>48</v>
      </c>
    </row>
    <row r="2" spans="1:13" x14ac:dyDescent="0.25">
      <c r="A2" s="45" t="s">
        <v>90</v>
      </c>
      <c r="B2" s="52" t="s">
        <v>0</v>
      </c>
      <c r="D2" t="s">
        <v>93</v>
      </c>
      <c r="G2" s="50" t="s">
        <v>72</v>
      </c>
      <c r="H2" s="52" t="s">
        <v>2</v>
      </c>
      <c r="J2" s="52">
        <f>SUM(B1,E1,E19,E28,E37)</f>
        <v>175</v>
      </c>
      <c r="K2" s="52">
        <f>SUM(B1,E1,H1,H10)</f>
        <v>175</v>
      </c>
      <c r="L2" s="52">
        <f>SUM(B1,E1,H19,H28,H36)</f>
        <v>175</v>
      </c>
      <c r="M2" s="52">
        <f>SUM(B1,E1,E37,H19)</f>
        <v>150</v>
      </c>
    </row>
    <row r="3" spans="1:13" x14ac:dyDescent="0.25">
      <c r="A3" s="46" t="s">
        <v>72</v>
      </c>
      <c r="B3" s="52" t="s">
        <v>2</v>
      </c>
      <c r="D3" s="95" t="s">
        <v>109</v>
      </c>
      <c r="E3" s="52" t="s">
        <v>0</v>
      </c>
      <c r="G3" s="50" t="s">
        <v>95</v>
      </c>
    </row>
    <row r="4" spans="1:13" x14ac:dyDescent="0.25">
      <c r="A4" s="46" t="s">
        <v>95</v>
      </c>
      <c r="B4" s="52" t="s">
        <v>1</v>
      </c>
      <c r="D4" s="95" t="s">
        <v>110</v>
      </c>
      <c r="E4" s="52" t="s">
        <v>2</v>
      </c>
      <c r="G4" s="50" t="s">
        <v>96</v>
      </c>
    </row>
    <row r="5" spans="1:13" x14ac:dyDescent="0.25">
      <c r="A5" s="46" t="s">
        <v>96</v>
      </c>
      <c r="B5" s="52" t="s">
        <v>48</v>
      </c>
      <c r="D5" s="95" t="s">
        <v>111</v>
      </c>
      <c r="E5" s="52" t="s">
        <v>1</v>
      </c>
      <c r="G5" s="50" t="s">
        <v>97</v>
      </c>
    </row>
    <row r="6" spans="1:13" x14ac:dyDescent="0.25">
      <c r="A6" s="46" t="s">
        <v>97</v>
      </c>
      <c r="D6" s="95" t="s">
        <v>112</v>
      </c>
      <c r="E6" s="52" t="s">
        <v>48</v>
      </c>
      <c r="G6" s="50" t="s">
        <v>98</v>
      </c>
    </row>
    <row r="7" spans="1:13" x14ac:dyDescent="0.25">
      <c r="A7" s="46" t="s">
        <v>98</v>
      </c>
      <c r="D7" s="95" t="s">
        <v>113</v>
      </c>
      <c r="G7" s="51" t="s">
        <v>55</v>
      </c>
    </row>
    <row r="8" spans="1:13" x14ac:dyDescent="0.25">
      <c r="A8" s="47" t="s">
        <v>55</v>
      </c>
      <c r="D8" s="95" t="s">
        <v>114</v>
      </c>
    </row>
    <row r="10" spans="1:13" x14ac:dyDescent="0.25">
      <c r="A10" s="45" t="s">
        <v>91</v>
      </c>
      <c r="D10" s="48" t="s">
        <v>94</v>
      </c>
      <c r="G10" s="49" t="s">
        <v>92</v>
      </c>
      <c r="H10" s="52">
        <v>25</v>
      </c>
    </row>
    <row r="11" spans="1:13" x14ac:dyDescent="0.25">
      <c r="A11" s="46" t="s">
        <v>99</v>
      </c>
      <c r="D11" s="95" t="s">
        <v>115</v>
      </c>
      <c r="G11" s="50" t="s">
        <v>74</v>
      </c>
      <c r="H11" s="52" t="s">
        <v>2</v>
      </c>
    </row>
    <row r="12" spans="1:13" x14ac:dyDescent="0.25">
      <c r="A12" s="46" t="s">
        <v>100</v>
      </c>
      <c r="D12" s="95" t="s">
        <v>116</v>
      </c>
      <c r="G12" s="50" t="s">
        <v>52</v>
      </c>
    </row>
    <row r="13" spans="1:13" x14ac:dyDescent="0.25">
      <c r="A13" s="46" t="s">
        <v>101</v>
      </c>
      <c r="D13" s="95" t="s">
        <v>117</v>
      </c>
      <c r="G13" s="50" t="s">
        <v>51</v>
      </c>
    </row>
    <row r="14" spans="1:13" x14ac:dyDescent="0.25">
      <c r="A14" s="46" t="s">
        <v>102</v>
      </c>
      <c r="D14" s="95" t="s">
        <v>118</v>
      </c>
      <c r="G14" s="50" t="s">
        <v>53</v>
      </c>
    </row>
    <row r="15" spans="1:13" x14ac:dyDescent="0.25">
      <c r="A15" s="46" t="s">
        <v>103</v>
      </c>
      <c r="D15" s="95" t="s">
        <v>119</v>
      </c>
      <c r="G15" s="50" t="s">
        <v>54</v>
      </c>
    </row>
    <row r="16" spans="1:13" x14ac:dyDescent="0.25">
      <c r="A16" s="47" t="s">
        <v>104</v>
      </c>
      <c r="D16" s="95" t="s">
        <v>120</v>
      </c>
      <c r="G16" s="51" t="s">
        <v>55</v>
      </c>
    </row>
    <row r="18" spans="1:8" x14ac:dyDescent="0.25">
      <c r="A18" s="45" t="s">
        <v>94</v>
      </c>
    </row>
    <row r="19" spans="1:8" x14ac:dyDescent="0.25">
      <c r="A19" s="46" t="s">
        <v>71</v>
      </c>
      <c r="D19" s="49" t="s">
        <v>89</v>
      </c>
      <c r="E19" s="52">
        <v>25</v>
      </c>
      <c r="G19" s="49" t="s">
        <v>39</v>
      </c>
      <c r="H19" s="52">
        <v>25</v>
      </c>
    </row>
    <row r="20" spans="1:8" x14ac:dyDescent="0.25">
      <c r="A20" s="46" t="s">
        <v>105</v>
      </c>
      <c r="D20" s="50" t="s">
        <v>73</v>
      </c>
      <c r="E20" s="52" t="s">
        <v>0</v>
      </c>
      <c r="G20" s="50" t="s">
        <v>74</v>
      </c>
      <c r="H20" s="52" t="s">
        <v>1</v>
      </c>
    </row>
    <row r="21" spans="1:8" x14ac:dyDescent="0.25">
      <c r="A21" s="46" t="s">
        <v>106</v>
      </c>
      <c r="D21" s="50" t="s">
        <v>47</v>
      </c>
      <c r="G21" s="50" t="s">
        <v>52</v>
      </c>
      <c r="H21" s="52" t="s">
        <v>48</v>
      </c>
    </row>
    <row r="22" spans="1:8" x14ac:dyDescent="0.25">
      <c r="A22" s="46" t="s">
        <v>107</v>
      </c>
      <c r="D22" s="50" t="s">
        <v>46</v>
      </c>
      <c r="G22" s="50" t="s">
        <v>51</v>
      </c>
    </row>
    <row r="23" spans="1:8" x14ac:dyDescent="0.25">
      <c r="A23" s="46" t="s">
        <v>108</v>
      </c>
      <c r="D23" s="50" t="s">
        <v>45</v>
      </c>
      <c r="G23" s="50" t="s">
        <v>53</v>
      </c>
    </row>
    <row r="24" spans="1:8" x14ac:dyDescent="0.25">
      <c r="A24" s="47" t="s">
        <v>43</v>
      </c>
      <c r="D24" s="50" t="s">
        <v>44</v>
      </c>
      <c r="G24" s="50" t="s">
        <v>54</v>
      </c>
    </row>
    <row r="25" spans="1:8" x14ac:dyDescent="0.25">
      <c r="A25" s="46"/>
      <c r="D25" s="51" t="s">
        <v>42</v>
      </c>
      <c r="G25" s="51" t="s">
        <v>55</v>
      </c>
    </row>
    <row r="26" spans="1:8" x14ac:dyDescent="0.25">
      <c r="A26" s="46"/>
      <c r="G26" s="51"/>
    </row>
    <row r="27" spans="1:8" x14ac:dyDescent="0.25">
      <c r="A27" s="46"/>
    </row>
    <row r="28" spans="1:8" x14ac:dyDescent="0.25">
      <c r="A28" s="46"/>
      <c r="D28" s="49" t="s">
        <v>36</v>
      </c>
      <c r="E28" s="52">
        <v>25</v>
      </c>
      <c r="G28" s="49" t="s">
        <v>40</v>
      </c>
      <c r="H28" s="52">
        <v>25</v>
      </c>
    </row>
    <row r="29" spans="1:8" x14ac:dyDescent="0.25">
      <c r="A29" s="47"/>
      <c r="D29" s="50" t="s">
        <v>121</v>
      </c>
      <c r="E29" s="52" t="s">
        <v>0</v>
      </c>
      <c r="G29" s="50" t="s">
        <v>73</v>
      </c>
      <c r="H29" s="52" t="s">
        <v>1</v>
      </c>
    </row>
    <row r="30" spans="1:8" x14ac:dyDescent="0.25">
      <c r="D30" s="50" t="s">
        <v>122</v>
      </c>
      <c r="G30" s="50" t="s">
        <v>128</v>
      </c>
    </row>
    <row r="31" spans="1:8" x14ac:dyDescent="0.25">
      <c r="D31" s="50" t="s">
        <v>123</v>
      </c>
      <c r="G31" s="50" t="s">
        <v>129</v>
      </c>
    </row>
    <row r="32" spans="1:8" x14ac:dyDescent="0.25">
      <c r="D32" s="50" t="s">
        <v>124</v>
      </c>
      <c r="G32" s="50" t="s">
        <v>130</v>
      </c>
    </row>
    <row r="33" spans="4:8" x14ac:dyDescent="0.25">
      <c r="D33" s="50" t="s">
        <v>125</v>
      </c>
      <c r="G33" s="50" t="s">
        <v>131</v>
      </c>
    </row>
    <row r="34" spans="4:8" x14ac:dyDescent="0.25">
      <c r="D34" s="51" t="s">
        <v>126</v>
      </c>
      <c r="G34" s="51" t="s">
        <v>43</v>
      </c>
    </row>
    <row r="35" spans="4:8" x14ac:dyDescent="0.25">
      <c r="G35" s="51"/>
    </row>
    <row r="36" spans="4:8" x14ac:dyDescent="0.25">
      <c r="G36" s="49" t="s">
        <v>41</v>
      </c>
      <c r="H36" s="52">
        <v>25</v>
      </c>
    </row>
    <row r="37" spans="4:8" x14ac:dyDescent="0.25">
      <c r="D37" s="49" t="s">
        <v>37</v>
      </c>
      <c r="E37" s="52">
        <v>25</v>
      </c>
      <c r="G37" t="s">
        <v>127</v>
      </c>
      <c r="H37" s="52" t="s">
        <v>1</v>
      </c>
    </row>
    <row r="38" spans="4:8" x14ac:dyDescent="0.25">
      <c r="D38" t="s">
        <v>50</v>
      </c>
      <c r="E38" s="52" t="s">
        <v>0</v>
      </c>
      <c r="G38" t="s">
        <v>66</v>
      </c>
    </row>
    <row r="39" spans="4:8" x14ac:dyDescent="0.25">
      <c r="D39" t="s">
        <v>49</v>
      </c>
      <c r="E39" s="52" t="s">
        <v>48</v>
      </c>
      <c r="G39" t="s">
        <v>67</v>
      </c>
    </row>
    <row r="40" spans="4:8" x14ac:dyDescent="0.25">
      <c r="G40" t="s">
        <v>68</v>
      </c>
    </row>
    <row r="41" spans="4:8" x14ac:dyDescent="0.25">
      <c r="G41" t="s">
        <v>69</v>
      </c>
    </row>
    <row r="42" spans="4:8" x14ac:dyDescent="0.25">
      <c r="G42" t="s">
        <v>70</v>
      </c>
    </row>
  </sheetData>
  <sheetProtection sheet="1" objects="1" scenarios="1"/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B1116-00B3-4A80-8AFC-77AAD181F132}">
  <sheetPr>
    <tabColor theme="7" tint="0.79998168889431442"/>
  </sheetPr>
  <dimension ref="A1:G33"/>
  <sheetViews>
    <sheetView showGridLines="0" zoomScaleNormal="100" workbookViewId="0">
      <selection activeCell="B4" sqref="B4"/>
    </sheetView>
  </sheetViews>
  <sheetFormatPr defaultRowHeight="15" x14ac:dyDescent="0.25"/>
  <cols>
    <col min="1" max="1" width="1.42578125" style="29" customWidth="1"/>
    <col min="2" max="2" width="42.5703125" customWidth="1"/>
    <col min="3" max="3" width="37.5703125" customWidth="1"/>
    <col min="4" max="4" width="24" bestFit="1" customWidth="1"/>
    <col min="5" max="5" width="38.85546875" bestFit="1" customWidth="1"/>
    <col min="6" max="6" width="20.28515625" bestFit="1" customWidth="1"/>
    <col min="7" max="7" width="30" bestFit="1" customWidth="1"/>
  </cols>
  <sheetData>
    <row r="1" spans="2:7" ht="15.75" x14ac:dyDescent="0.25">
      <c r="B1" s="31" t="s">
        <v>60</v>
      </c>
      <c r="C1" s="33"/>
      <c r="D1" s="33"/>
      <c r="E1" s="33"/>
      <c r="F1" s="33"/>
      <c r="G1" s="33"/>
    </row>
    <row r="3" spans="2:7" s="2" customFormat="1" ht="30" x14ac:dyDescent="0.25">
      <c r="B3" s="59" t="s">
        <v>22</v>
      </c>
      <c r="C3" s="59" t="s">
        <v>3</v>
      </c>
      <c r="D3" s="59" t="s">
        <v>21</v>
      </c>
      <c r="E3" s="14" t="s">
        <v>32</v>
      </c>
      <c r="F3" s="14" t="s">
        <v>31</v>
      </c>
      <c r="G3" s="14" t="s">
        <v>59</v>
      </c>
    </row>
    <row r="4" spans="2:7" x14ac:dyDescent="0.25">
      <c r="B4" s="99"/>
      <c r="C4" s="99"/>
      <c r="D4" s="100"/>
      <c r="E4" s="101"/>
      <c r="F4" s="101"/>
      <c r="G4" s="101"/>
    </row>
    <row r="5" spans="2:7" x14ac:dyDescent="0.25">
      <c r="B5" s="99"/>
      <c r="C5" s="99"/>
      <c r="D5" s="100"/>
      <c r="E5" s="101"/>
      <c r="F5" s="101"/>
      <c r="G5" s="101"/>
    </row>
    <row r="6" spans="2:7" x14ac:dyDescent="0.25">
      <c r="B6" s="99"/>
      <c r="C6" s="99"/>
      <c r="D6" s="100"/>
      <c r="E6" s="101"/>
      <c r="F6" s="101"/>
      <c r="G6" s="101"/>
    </row>
    <row r="7" spans="2:7" x14ac:dyDescent="0.25">
      <c r="B7" s="99"/>
      <c r="C7" s="99"/>
      <c r="D7" s="100"/>
      <c r="E7" s="101"/>
      <c r="F7" s="101"/>
      <c r="G7" s="101"/>
    </row>
    <row r="8" spans="2:7" x14ac:dyDescent="0.25">
      <c r="B8" s="99"/>
      <c r="C8" s="99"/>
      <c r="D8" s="100"/>
      <c r="E8" s="101"/>
      <c r="F8" s="101"/>
      <c r="G8" s="101"/>
    </row>
    <row r="9" spans="2:7" x14ac:dyDescent="0.25">
      <c r="B9" s="99"/>
      <c r="C9" s="99"/>
      <c r="D9" s="100"/>
      <c r="E9" s="101"/>
      <c r="F9" s="101"/>
      <c r="G9" s="101"/>
    </row>
    <row r="10" spans="2:7" x14ac:dyDescent="0.25">
      <c r="B10" s="99"/>
      <c r="C10" s="99"/>
      <c r="D10" s="100"/>
      <c r="E10" s="101"/>
      <c r="F10" s="101"/>
      <c r="G10" s="101"/>
    </row>
    <row r="11" spans="2:7" x14ac:dyDescent="0.25">
      <c r="B11" s="99"/>
      <c r="C11" s="99"/>
      <c r="D11" s="100"/>
      <c r="E11" s="101"/>
      <c r="F11" s="101"/>
      <c r="G11" s="101"/>
    </row>
    <row r="12" spans="2:7" x14ac:dyDescent="0.25">
      <c r="B12" s="99"/>
      <c r="C12" s="99"/>
      <c r="D12" s="100"/>
      <c r="E12" s="101"/>
      <c r="F12" s="101"/>
      <c r="G12" s="101"/>
    </row>
    <row r="13" spans="2:7" x14ac:dyDescent="0.25">
      <c r="B13" s="99"/>
      <c r="C13" s="99"/>
      <c r="D13" s="100"/>
      <c r="E13" s="101"/>
      <c r="F13" s="101"/>
      <c r="G13" s="101"/>
    </row>
    <row r="14" spans="2:7" x14ac:dyDescent="0.25">
      <c r="B14" s="27" t="s">
        <v>65</v>
      </c>
    </row>
    <row r="16" spans="2:7" x14ac:dyDescent="0.25">
      <c r="B16" s="1" t="s">
        <v>61</v>
      </c>
    </row>
    <row r="17" spans="2:5" ht="17.25" customHeight="1" x14ac:dyDescent="0.25">
      <c r="B17" s="111"/>
      <c r="C17" s="111"/>
      <c r="D17" s="111"/>
      <c r="E17" s="111"/>
    </row>
    <row r="18" spans="2:5" x14ac:dyDescent="0.25">
      <c r="B18" s="111"/>
      <c r="C18" s="111"/>
      <c r="D18" s="111"/>
      <c r="E18" s="111"/>
    </row>
    <row r="19" spans="2:5" x14ac:dyDescent="0.25">
      <c r="B19" s="111"/>
      <c r="C19" s="111"/>
      <c r="D19" s="111"/>
      <c r="E19" s="111"/>
    </row>
    <row r="20" spans="2:5" x14ac:dyDescent="0.25">
      <c r="B20" s="111"/>
      <c r="C20" s="111"/>
      <c r="D20" s="111"/>
      <c r="E20" s="111"/>
    </row>
    <row r="21" spans="2:5" x14ac:dyDescent="0.25">
      <c r="B21" s="111"/>
      <c r="C21" s="111"/>
      <c r="D21" s="111"/>
      <c r="E21" s="111"/>
    </row>
    <row r="22" spans="2:5" x14ac:dyDescent="0.25">
      <c r="B22" s="111"/>
      <c r="C22" s="111"/>
      <c r="D22" s="111"/>
      <c r="E22" s="111"/>
    </row>
    <row r="23" spans="2:5" x14ac:dyDescent="0.25">
      <c r="B23" s="111"/>
      <c r="C23" s="111"/>
      <c r="D23" s="111"/>
      <c r="E23" s="111"/>
    </row>
    <row r="24" spans="2:5" x14ac:dyDescent="0.25">
      <c r="B24" s="111"/>
      <c r="C24" s="111"/>
      <c r="D24" s="111"/>
      <c r="E24" s="111"/>
    </row>
    <row r="25" spans="2:5" x14ac:dyDescent="0.25">
      <c r="B25" s="111"/>
      <c r="C25" s="111"/>
      <c r="D25" s="111"/>
      <c r="E25" s="111"/>
    </row>
    <row r="26" spans="2:5" x14ac:dyDescent="0.25">
      <c r="B26" s="111"/>
      <c r="C26" s="111"/>
      <c r="D26" s="111"/>
      <c r="E26" s="111"/>
    </row>
    <row r="27" spans="2:5" x14ac:dyDescent="0.25">
      <c r="B27" s="111"/>
      <c r="C27" s="111"/>
      <c r="D27" s="111"/>
      <c r="E27" s="111"/>
    </row>
    <row r="28" spans="2:5" x14ac:dyDescent="0.25">
      <c r="B28" s="111"/>
      <c r="C28" s="111"/>
      <c r="D28" s="111"/>
      <c r="E28" s="111"/>
    </row>
    <row r="29" spans="2:5" x14ac:dyDescent="0.25">
      <c r="B29" s="111"/>
      <c r="C29" s="111"/>
      <c r="D29" s="111"/>
      <c r="E29" s="111"/>
    </row>
    <row r="30" spans="2:5" x14ac:dyDescent="0.25">
      <c r="B30" s="111"/>
      <c r="C30" s="111"/>
      <c r="D30" s="111"/>
      <c r="E30" s="111"/>
    </row>
    <row r="31" spans="2:5" x14ac:dyDescent="0.25">
      <c r="B31" s="111"/>
      <c r="C31" s="111"/>
      <c r="D31" s="111"/>
      <c r="E31" s="111"/>
    </row>
    <row r="32" spans="2:5" x14ac:dyDescent="0.25">
      <c r="B32" s="111"/>
      <c r="C32" s="111"/>
      <c r="D32" s="111"/>
      <c r="E32" s="111"/>
    </row>
    <row r="33" spans="2:5" x14ac:dyDescent="0.25">
      <c r="B33" s="111"/>
      <c r="C33" s="111"/>
      <c r="D33" s="111"/>
      <c r="E33" s="111"/>
    </row>
  </sheetData>
  <sheetProtection sheet="1" objects="1" scenarios="1" formatCells="0" formatRows="0" insertRows="0" selectLockedCells="1"/>
  <mergeCells count="1">
    <mergeCell ref="B17:E33"/>
  </mergeCells>
  <dataValidations count="2">
    <dataValidation type="list" allowBlank="1" showInputMessage="1" showErrorMessage="1" sqref="E4:G13" xr:uid="{3D4842A7-6A06-4989-B107-40558A9FDAB0}">
      <formula1>"Yes, No"</formula1>
    </dataValidation>
    <dataValidation type="list" allowBlank="1" showInputMessage="1" showErrorMessage="1" sqref="D4:D13" xr:uid="{77B13421-9FBA-4705-8B44-488518F864EE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341A9-BBAD-4FD0-8EBE-CDC117AA34E4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81:O88"/>
    <mergeCell ref="B42:O56"/>
    <mergeCell ref="B59:O73"/>
    <mergeCell ref="C5:E5"/>
    <mergeCell ref="C3:M3"/>
    <mergeCell ref="C4:M4"/>
    <mergeCell ref="B8:O22"/>
    <mergeCell ref="B25:O39"/>
  </mergeCells>
  <dataValidations count="2">
    <dataValidation type="list" allowBlank="1" showInputMessage="1" showErrorMessage="1" sqref="C5:E5" xr:uid="{13673B49-9A9D-4855-962A-B489D08CCC65}">
      <formula1>"Emergency Shelter, Homelessness Prevention, Rapid Re-Housing, Street Outreach"</formula1>
    </dataValidation>
    <dataValidation type="list" allowBlank="1" showInputMessage="1" showErrorMessage="1" sqref="I77:I78" xr:uid="{A464F130-20D2-4DA7-BA25-871F756AEC72}">
      <formula1>"Yes, No"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62360-8AC2-4958-851C-83F50F3451CD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33BF18FF-CC37-4883-B1F5-9D31291E69F9}">
      <formula1>"Yes, No"</formula1>
    </dataValidation>
    <dataValidation type="list" allowBlank="1" showInputMessage="1" showErrorMessage="1" sqref="C5:E5" xr:uid="{67296C92-144A-413F-858C-222DAE89BE4C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F8631-CCD2-4363-8E35-8D54ABE6ECE2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C5:E5" xr:uid="{B9499AC4-5FEF-4B54-8824-A7F4C2048DFD}">
      <formula1>"Emergency Shelter, Homelessness Prevention, Rapid Re-Housing, Street Outreach"</formula1>
    </dataValidation>
    <dataValidation type="list" allowBlank="1" showInputMessage="1" showErrorMessage="1" sqref="I77:I78" xr:uid="{58B00FF7-ED74-4108-B183-B105C8628CD0}">
      <formula1>"Yes, No"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889A0-D73D-40C5-BEA8-4C552C289572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65C8970C-CA37-4387-8BDB-AE61635BB4B2}">
      <formula1>"Yes, No"</formula1>
    </dataValidation>
    <dataValidation type="list" allowBlank="1" showInputMessage="1" showErrorMessage="1" sqref="C5:E5" xr:uid="{DABDC723-7712-4057-B914-841EACAFE25F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4914-B613-4FFF-9150-4FB011069C50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C5:E5" xr:uid="{1B782DF1-E54B-4EDE-95D3-8BE3C4384859}">
      <formula1>"Emergency Shelter, Homelessness Prevention, Rapid Re-Housing, Street Outreach"</formula1>
    </dataValidation>
    <dataValidation type="list" allowBlank="1" showInputMessage="1" showErrorMessage="1" sqref="I77:I78" xr:uid="{62464EF3-4F4A-4974-A0E7-DE3F9C61F73B}">
      <formula1>"Yes, No"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B479DE97358D43AEB72738EE1F2D08" ma:contentTypeVersion="3" ma:contentTypeDescription="Create a new document." ma:contentTypeScope="" ma:versionID="4f06f7cca88cd036e2b557d1d5691baa">
  <xsd:schema xmlns:xsd="http://www.w3.org/2001/XMLSchema" xmlns:xs="http://www.w3.org/2001/XMLSchema" xmlns:p="http://schemas.microsoft.com/office/2006/metadata/properties" xmlns:ns1="http://schemas.microsoft.com/sharepoint/v3" xmlns:ns2="10f2cb44-b37d-4693-a5c3-140ab663d372" xmlns:ns3="fb82bcdf-ea63-4554-99e3-e15ccd87b479" targetNamespace="http://schemas.microsoft.com/office/2006/metadata/properties" ma:root="true" ma:fieldsID="0e15a55f965ccf61bcffbaf2838448d8" ns1:_="" ns2:_="" ns3:_="">
    <xsd:import namespace="http://schemas.microsoft.com/sharepoint/v3"/>
    <xsd:import namespace="10f2cb44-b37d-4693-a5c3-140ab663d372"/>
    <xsd:import namespace="fb82bcdf-ea63-4554-99e3-e15ccd87b47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f2cb44-b37d-4693-a5c3-140ab663d372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2bcdf-ea63-4554-99e3-e15ccd87b47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E5775A-BDC5-4422-A4C0-C1CADC57B33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FD41B2E-957F-4F97-B50C-FC1EF63C44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0f2cb44-b37d-4693-a5c3-140ab663d372"/>
    <ds:schemaRef ds:uri="fb82bcdf-ea63-4554-99e3-e15ccd87b4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0D7CE5-C196-4BDB-A55B-1D5454B4F6E0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3864C189-F127-4F0E-8485-7A2A3DBB31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INSTRUCTIONS</vt:lpstr>
      <vt:lpstr>Allocation Scoring</vt:lpstr>
      <vt:lpstr>Scoring Guide</vt:lpstr>
      <vt:lpstr>New Project Summary</vt:lpstr>
      <vt:lpstr>Narrative_New Project 1</vt:lpstr>
      <vt:lpstr>Narrative_New Project 2</vt:lpstr>
      <vt:lpstr>Narrative_New Project 3</vt:lpstr>
      <vt:lpstr>Narrative_New Project 4</vt:lpstr>
      <vt:lpstr>Narrative_New Project 5</vt:lpstr>
      <vt:lpstr>Narrative_New Project 6</vt:lpstr>
      <vt:lpstr>Narrative_New Project 7</vt:lpstr>
      <vt:lpstr>Narrative_New Project 8</vt:lpstr>
      <vt:lpstr>Narrative_New Project 9</vt:lpstr>
      <vt:lpstr>Narrative_New Project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Isaak, Sarah - DOA</dc:creator>
  <cp:lastModifiedBy>Lim, Sarah</cp:lastModifiedBy>
  <dcterms:created xsi:type="dcterms:W3CDTF">2025-05-29T17:03:04Z</dcterms:created>
  <dcterms:modified xsi:type="dcterms:W3CDTF">2025-06-26T16:25:46Z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0x010100E9B479DE97358D43AEB72738EE1F2D08</vt:lpwstr>
  </property>
</Properties>
</file>